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00" windowHeight="7755" firstSheet="2" activeTab="6"/>
  </bookViews>
  <sheets>
    <sheet name="Centralizator" sheetId="1" r:id="rId1"/>
    <sheet name="B-Reviste" sheetId="2" r:id="rId2"/>
    <sheet name="B-Conferinte" sheetId="3" r:id="rId3"/>
    <sheet name="C-Citari-centralizare" sheetId="4" r:id="rId4"/>
    <sheet name="C-Citari-TPL" sheetId="5" r:id="rId5"/>
    <sheet name="D-Perspectiva D" sheetId="6" r:id="rId6"/>
    <sheet name="Indicatorul I" sheetId="7" r:id="rId7"/>
  </sheets>
  <calcPr calcId="125725"/>
</workbook>
</file>

<file path=xl/calcChain.xml><?xml version="1.0" encoding="utf-8"?>
<calcChain xmlns="http://schemas.openxmlformats.org/spreadsheetml/2006/main">
  <c r="K21" i="6"/>
  <c r="K20"/>
  <c r="K19"/>
  <c r="K18"/>
  <c r="K17"/>
  <c r="K16"/>
  <c r="K15"/>
  <c r="K14"/>
  <c r="K13"/>
  <c r="K12"/>
  <c r="K11"/>
  <c r="K10"/>
  <c r="K22" s="1"/>
  <c r="D15" i="1" s="1"/>
  <c r="K17" i="7"/>
  <c r="K77"/>
  <c r="K71"/>
  <c r="K65"/>
  <c r="K59"/>
  <c r="K53"/>
  <c r="K47"/>
  <c r="K41"/>
  <c r="K35"/>
  <c r="K29"/>
  <c r="K23"/>
  <c r="K11" l="1"/>
  <c r="I22" i="5" l="1"/>
  <c r="I7" i="4" s="1"/>
  <c r="J9" i="5"/>
  <c r="J10"/>
  <c r="J11"/>
  <c r="J12"/>
  <c r="J13"/>
  <c r="J14"/>
  <c r="J15"/>
  <c r="J16"/>
  <c r="J17"/>
  <c r="J18"/>
  <c r="J19"/>
  <c r="J8"/>
  <c r="J22" s="1"/>
  <c r="J7" i="4" s="1"/>
  <c r="K19" i="3"/>
  <c r="K9"/>
  <c r="K10"/>
  <c r="K11"/>
  <c r="K12"/>
  <c r="K13"/>
  <c r="K14"/>
  <c r="K15"/>
  <c r="K16"/>
  <c r="K17"/>
  <c r="K8"/>
  <c r="J17" i="2"/>
  <c r="J9"/>
  <c r="J10"/>
  <c r="J11"/>
  <c r="J12"/>
  <c r="J13"/>
  <c r="J14"/>
  <c r="J15"/>
  <c r="J8"/>
  <c r="J23" i="5"/>
  <c r="J8" i="4" s="1"/>
  <c r="I23" i="5"/>
  <c r="I8" i="4" s="1"/>
  <c r="K20" i="3" l="1"/>
  <c r="N9"/>
  <c r="N10"/>
  <c r="N11"/>
  <c r="N12"/>
  <c r="N13"/>
  <c r="N14"/>
  <c r="N15"/>
  <c r="N16"/>
  <c r="N17"/>
  <c r="J21" i="2"/>
  <c r="J20"/>
  <c r="J19"/>
  <c r="M10"/>
  <c r="M11"/>
  <c r="M12"/>
  <c r="M13"/>
  <c r="M14"/>
  <c r="M15"/>
  <c r="J18"/>
  <c r="M9"/>
  <c r="I26" i="5" l="1"/>
  <c r="I11" i="4" s="1"/>
  <c r="I25" i="5"/>
  <c r="I10" i="4" s="1"/>
  <c r="I24" i="5"/>
  <c r="M8" i="2"/>
  <c r="I9" i="4" l="1"/>
  <c r="I27" i="5"/>
  <c r="J22" i="2"/>
  <c r="I28" i="5"/>
  <c r="K23" i="2" s="1"/>
  <c r="I12" i="4" l="1"/>
  <c r="I13"/>
  <c r="L25" i="3"/>
  <c r="M25" l="1"/>
  <c r="J25" i="5" l="1"/>
  <c r="J10" i="4" s="1"/>
  <c r="N8" i="3"/>
  <c r="J24" i="5"/>
  <c r="K21" i="3"/>
  <c r="K24" s="1"/>
  <c r="J9" i="4" l="1"/>
  <c r="J27" i="5"/>
  <c r="E17" i="1"/>
  <c r="E16"/>
  <c r="E15"/>
  <c r="J26" i="5"/>
  <c r="J11" i="4" s="1"/>
  <c r="K22" i="3"/>
  <c r="E18" i="1"/>
  <c r="N25" i="3"/>
  <c r="K23"/>
  <c r="J13" i="4" l="1"/>
  <c r="D11" i="1" s="1"/>
  <c r="E12" s="1"/>
  <c r="K25" i="3"/>
  <c r="J28" i="5"/>
  <c r="J23" i="2"/>
  <c r="D7" i="1" l="1"/>
  <c r="E8" s="1"/>
  <c r="J12" i="4"/>
  <c r="E14" i="1"/>
  <c r="M23" i="2"/>
  <c r="L23"/>
  <c r="E9" i="1" l="1"/>
  <c r="D19"/>
  <c r="E20" s="1"/>
  <c r="E10"/>
  <c r="E7"/>
  <c r="E13"/>
  <c r="E11"/>
  <c r="E22" l="1"/>
  <c r="E21"/>
  <c r="E19"/>
</calcChain>
</file>

<file path=xl/sharedStrings.xml><?xml version="1.0" encoding="utf-8"?>
<sst xmlns="http://schemas.openxmlformats.org/spreadsheetml/2006/main" count="389" uniqueCount="112">
  <si>
    <t>Criteriu</t>
  </si>
  <si>
    <t>Realizat</t>
  </si>
  <si>
    <t>Criteriu îndeplinit (DA/NU)</t>
  </si>
  <si>
    <t>Praguri (conform documentului Anexa2-Informatica.pdf) vezi http://informatica-universitaria.ro/ppages/16/</t>
  </si>
  <si>
    <t>conferențiar: 36</t>
  </si>
  <si>
    <t>profesor: 60</t>
  </si>
  <si>
    <t>Indicele h (Hirsch)</t>
  </si>
  <si>
    <t>Nr.crt.</t>
  </si>
  <si>
    <t>Titlu</t>
  </si>
  <si>
    <t>Autori</t>
  </si>
  <si>
    <t>Revista</t>
  </si>
  <si>
    <t>Volum, nr., pg.</t>
  </si>
  <si>
    <t>An</t>
  </si>
  <si>
    <t>Categorie forum</t>
  </si>
  <si>
    <t>Nr. autori</t>
  </si>
  <si>
    <t>Punctaj P</t>
  </si>
  <si>
    <t>Citări</t>
  </si>
  <si>
    <t>număr</t>
  </si>
  <si>
    <t>punctaj</t>
  </si>
  <si>
    <t>Total categoria A</t>
  </si>
  <si>
    <t>Total categoria B</t>
  </si>
  <si>
    <t>Total categoria C</t>
  </si>
  <si>
    <t>Total categoria D</t>
  </si>
  <si>
    <t>Total citări forumuri de categoria A</t>
  </si>
  <si>
    <t>Total citări forumuri de categoria B</t>
  </si>
  <si>
    <t>Total citări forumuri de categoria C</t>
  </si>
  <si>
    <t>Total citări forumuri de categoria D</t>
  </si>
  <si>
    <t>TOTAL</t>
  </si>
  <si>
    <t>Punctaj Citari</t>
  </si>
  <si>
    <t>Conferinta</t>
  </si>
  <si>
    <t xml:space="preserve">A. LUCRĂRI PUBLICATE ÎN REVISTE </t>
  </si>
  <si>
    <t>Punctaj</t>
  </si>
  <si>
    <t>Număr citări</t>
  </si>
  <si>
    <t>FORUM (Revista, Conferința)</t>
  </si>
  <si>
    <t>Scopus</t>
  </si>
  <si>
    <t>ISI WoS</t>
  </si>
  <si>
    <t>Google Scholar</t>
  </si>
  <si>
    <t>Indicator</t>
  </si>
  <si>
    <t>Perspectiva D</t>
  </si>
  <si>
    <t>B1. Centralizator citări</t>
  </si>
  <si>
    <t>C. Perspectiva D</t>
  </si>
  <si>
    <t>Explicație / Referințe</t>
  </si>
  <si>
    <t>Categorie</t>
  </si>
  <si>
    <t>Perspectiva C</t>
  </si>
  <si>
    <t>Perspectiva B</t>
  </si>
  <si>
    <t>Volum Workshop</t>
  </si>
  <si>
    <t>NU</t>
  </si>
  <si>
    <t>Legenda</t>
  </si>
  <si>
    <t>autocalculat</t>
  </si>
  <si>
    <t>autocalculat dar necesita actualizare formule</t>
  </si>
  <si>
    <t>nu se completeaza</t>
  </si>
  <si>
    <t>necesita actualizare referinte</t>
  </si>
  <si>
    <t>TOTAL criteriu reviste</t>
  </si>
  <si>
    <t>TOTAL criteriu conferinte</t>
  </si>
  <si>
    <t>SCOPUS</t>
  </si>
  <si>
    <t>Numar autori lucrare</t>
  </si>
  <si>
    <t>(niciunul)</t>
  </si>
  <si>
    <t>Titlu articol</t>
  </si>
  <si>
    <t>Nume jurnal</t>
  </si>
  <si>
    <t>Vol (nr), pg</t>
  </si>
  <si>
    <t>Titlu lucrare</t>
  </si>
  <si>
    <t>autori</t>
  </si>
  <si>
    <t>Conferinta/workshop</t>
  </si>
  <si>
    <t>Informatii proceedings</t>
  </si>
  <si>
    <t>Titlu articol care citeaza</t>
  </si>
  <si>
    <t>Revista/conferinta/carte etc.</t>
  </si>
  <si>
    <t>Informatii</t>
  </si>
  <si>
    <t>B. LUCRĂRI PUBLICATE ÎN VOLUME (PROCEEDINGS) ALE CONFERINȚELOR</t>
  </si>
  <si>
    <t>conferențiar: 116 pct</t>
  </si>
  <si>
    <r>
      <t>conferențiar: 32 (</t>
    </r>
    <r>
      <rPr>
        <i/>
        <sz val="11"/>
        <color theme="1"/>
        <rFont val="Calibri"/>
        <family val="2"/>
        <scheme val="minor"/>
      </rPr>
      <t>din care 16 de categ A*, A sau B</t>
    </r>
    <r>
      <rPr>
        <sz val="11"/>
        <color theme="1"/>
        <rFont val="Calibri"/>
        <family val="2"/>
        <scheme val="minor"/>
      </rPr>
      <t>)</t>
    </r>
  </si>
  <si>
    <r>
      <t>profesor: 56 (</t>
    </r>
    <r>
      <rPr>
        <i/>
        <sz val="11"/>
        <color theme="1"/>
        <rFont val="Calibri"/>
        <family val="2"/>
        <scheme val="minor"/>
      </rPr>
      <t>din care 24 de categ A* sau A și 40 de categ A* sau A sau B</t>
    </r>
    <r>
      <rPr>
        <sz val="11"/>
        <color theme="1"/>
        <rFont val="Calibri"/>
        <family val="2"/>
        <scheme val="minor"/>
      </rPr>
      <t>)</t>
    </r>
  </si>
  <si>
    <r>
      <t>profesor: 120 (</t>
    </r>
    <r>
      <rPr>
        <i/>
        <sz val="11"/>
        <color theme="1"/>
        <rFont val="Calibri"/>
        <family val="2"/>
        <scheme val="minor"/>
      </rPr>
      <t>din care 40 de categ A*, A sau B</t>
    </r>
    <r>
      <rPr>
        <sz val="11"/>
        <color theme="1"/>
        <rFont val="Calibri"/>
        <family val="2"/>
        <scheme val="minor"/>
      </rPr>
      <t>)</t>
    </r>
  </si>
  <si>
    <r>
      <t>conferențiar: 48 (</t>
    </r>
    <r>
      <rPr>
        <i/>
        <sz val="11"/>
        <color theme="1"/>
        <rFont val="Calibri"/>
        <family val="2"/>
        <scheme val="minor"/>
      </rPr>
      <t>din care 12 de categ A*, A sau B</t>
    </r>
    <r>
      <rPr>
        <sz val="11"/>
        <color theme="1"/>
        <rFont val="Calibri"/>
        <family val="2"/>
        <scheme val="minor"/>
      </rPr>
      <t>)</t>
    </r>
  </si>
  <si>
    <t>asistent: 2 pct</t>
  </si>
  <si>
    <t>asistent: nu se impune prag</t>
  </si>
  <si>
    <t>lector: 4</t>
  </si>
  <si>
    <t>lector: 10 ( oricare dintre categorii)</t>
  </si>
  <si>
    <t>lector: 12 (oricare dintre categorii)</t>
  </si>
  <si>
    <t>asistent: 2 (oricare dintre categorii)</t>
  </si>
  <si>
    <t>Total categoria A*</t>
  </si>
  <si>
    <t>Total categoria A*+A+B</t>
  </si>
  <si>
    <t>Total citări forumuri de categoria A*+A + B</t>
  </si>
  <si>
    <t>Notă: ÎN Tabelele ce calcul A* este înlocuit cu AA pentru a nu se confunda în formula de calcul</t>
  </si>
  <si>
    <t>Total citări forumuri de categoria A*</t>
  </si>
  <si>
    <r>
      <t xml:space="preserve">B2. CITĂRI PENTRU LUCRAREA: </t>
    </r>
    <r>
      <rPr>
        <b/>
        <sz val="11"/>
        <color rgb="FFFF0000"/>
        <rFont val="Calibri"/>
        <family val="2"/>
        <scheme val="minor"/>
      </rPr>
      <t>Articol Revista 1 (Nume Jurnal, 2017)</t>
    </r>
  </si>
  <si>
    <t>Carti/Capitole</t>
  </si>
  <si>
    <t>Editor proceedings</t>
  </si>
  <si>
    <t>Curs in format electronic</t>
  </si>
  <si>
    <t>Director/editor revista</t>
  </si>
  <si>
    <t>Granturi</t>
  </si>
  <si>
    <t>Membru comitet stiintific</t>
  </si>
  <si>
    <t>Organizare evenimente</t>
  </si>
  <si>
    <t>Keynote/invited speaker</t>
  </si>
  <si>
    <t xml:space="preserve">Consolidarea de echipe </t>
  </si>
  <si>
    <t>Comisii doctorat</t>
  </si>
  <si>
    <t>Pozitii de conducere</t>
  </si>
  <si>
    <t>Premii</t>
  </si>
  <si>
    <r>
      <t xml:space="preserve">C1. Justificări pentru indicatorul </t>
    </r>
    <r>
      <rPr>
        <b/>
        <sz val="11"/>
        <color rgb="FFFF0000"/>
        <rFont val="Calibri"/>
        <family val="2"/>
        <scheme val="minor"/>
      </rPr>
      <t>CARTI/CAPITOLE</t>
    </r>
    <r>
      <rPr>
        <b/>
        <sz val="11"/>
        <color theme="1"/>
        <rFont val="Calibri"/>
        <family val="2"/>
        <scheme val="minor"/>
      </rPr>
      <t xml:space="preserve"> (perspectiva D)</t>
    </r>
  </si>
  <si>
    <t xml:space="preserve"> </t>
  </si>
  <si>
    <r>
      <t xml:space="preserve">C1. Justificări pentru indicatorul </t>
    </r>
    <r>
      <rPr>
        <b/>
        <sz val="11"/>
        <color rgb="FFFF0000"/>
        <rFont val="Calibri"/>
        <family val="2"/>
        <scheme val="minor"/>
      </rPr>
      <t>EDITOR PROCEEDINGS</t>
    </r>
    <r>
      <rPr>
        <b/>
        <sz val="11"/>
        <color theme="1"/>
        <rFont val="Calibri"/>
        <family val="2"/>
        <scheme val="minor"/>
      </rPr>
      <t xml:space="preserve"> (perspectiva D)</t>
    </r>
  </si>
  <si>
    <r>
      <t xml:space="preserve">C1. Justificări pentru indicatorul </t>
    </r>
    <r>
      <rPr>
        <b/>
        <sz val="11"/>
        <color rgb="FFFF0000"/>
        <rFont val="Calibri"/>
        <family val="2"/>
        <scheme val="minor"/>
      </rPr>
      <t>CURS UNIVERSITAR IN FORMAT ELECTRONIC</t>
    </r>
    <r>
      <rPr>
        <b/>
        <sz val="11"/>
        <color theme="1"/>
        <rFont val="Calibri"/>
        <family val="2"/>
        <scheme val="minor"/>
      </rPr>
      <t xml:space="preserve"> (perspectiva D)</t>
    </r>
  </si>
  <si>
    <r>
      <t xml:space="preserve">C1. Justificări pentru indicatorul </t>
    </r>
    <r>
      <rPr>
        <b/>
        <sz val="11"/>
        <color rgb="FFFF0000"/>
        <rFont val="Calibri"/>
        <family val="2"/>
        <scheme val="minor"/>
      </rPr>
      <t>DIRECTOR/EDITOR REVISTA</t>
    </r>
    <r>
      <rPr>
        <b/>
        <sz val="11"/>
        <color theme="1"/>
        <rFont val="Calibri"/>
        <family val="2"/>
        <scheme val="minor"/>
      </rPr>
      <t xml:space="preserve"> (perspectiva D)</t>
    </r>
  </si>
  <si>
    <r>
      <t xml:space="preserve">C1. Justificări pentru indicatorul </t>
    </r>
    <r>
      <rPr>
        <b/>
        <sz val="11"/>
        <color rgb="FFFF0000"/>
        <rFont val="Calibri"/>
        <family val="2"/>
        <scheme val="minor"/>
      </rPr>
      <t>GRANTURI</t>
    </r>
    <r>
      <rPr>
        <b/>
        <sz val="11"/>
        <color theme="1"/>
        <rFont val="Calibri"/>
        <family val="2"/>
        <scheme val="minor"/>
      </rPr>
      <t xml:space="preserve"> (perspectiva D)</t>
    </r>
  </si>
  <si>
    <r>
      <t xml:space="preserve">C1. Justificări pentru indicatorul </t>
    </r>
    <r>
      <rPr>
        <b/>
        <sz val="11"/>
        <color rgb="FFFF0000"/>
        <rFont val="Calibri"/>
        <family val="2"/>
        <scheme val="minor"/>
      </rPr>
      <t>MEMBRU COMITET STIINTIFIC</t>
    </r>
    <r>
      <rPr>
        <b/>
        <sz val="11"/>
        <color theme="1"/>
        <rFont val="Calibri"/>
        <family val="2"/>
        <scheme val="minor"/>
      </rPr>
      <t xml:space="preserve"> (perspectiva D)</t>
    </r>
  </si>
  <si>
    <r>
      <t xml:space="preserve">C1. Justificări pentru indicatorul </t>
    </r>
    <r>
      <rPr>
        <b/>
        <sz val="11"/>
        <color rgb="FFFF0000"/>
        <rFont val="Calibri"/>
        <family val="2"/>
        <scheme val="minor"/>
      </rPr>
      <t>ORGANIZARE EVENIMENTE</t>
    </r>
    <r>
      <rPr>
        <b/>
        <sz val="11"/>
        <color theme="1"/>
        <rFont val="Calibri"/>
        <family val="2"/>
        <scheme val="minor"/>
      </rPr>
      <t xml:space="preserve"> (perspectiva D)</t>
    </r>
  </si>
  <si>
    <r>
      <t xml:space="preserve">C1. Justificări pentru indicatorul </t>
    </r>
    <r>
      <rPr>
        <b/>
        <sz val="11"/>
        <color rgb="FFFF0000"/>
        <rFont val="Calibri"/>
        <family val="2"/>
        <scheme val="minor"/>
      </rPr>
      <t>KEYNOTE/INVITED SPEAKER</t>
    </r>
    <r>
      <rPr>
        <b/>
        <sz val="11"/>
        <color theme="1"/>
        <rFont val="Calibri"/>
        <family val="2"/>
        <scheme val="minor"/>
      </rPr>
      <t xml:space="preserve"> (perspectiva D)</t>
    </r>
  </si>
  <si>
    <r>
      <t xml:space="preserve">C1. Justificări pentru indicatorul </t>
    </r>
    <r>
      <rPr>
        <b/>
        <sz val="11"/>
        <color rgb="FFFF0000"/>
        <rFont val="Calibri"/>
        <family val="2"/>
        <scheme val="minor"/>
      </rPr>
      <t>Consolidarea de echipe</t>
    </r>
    <r>
      <rPr>
        <b/>
        <sz val="11"/>
        <color theme="1"/>
        <rFont val="Calibri"/>
        <family val="2"/>
        <scheme val="minor"/>
      </rPr>
      <t xml:space="preserve"> (perspectiva D)</t>
    </r>
  </si>
  <si>
    <r>
      <t xml:space="preserve">C1. Justificări pentru indicatorul </t>
    </r>
    <r>
      <rPr>
        <b/>
        <sz val="11"/>
        <color rgb="FFFF0000"/>
        <rFont val="Calibri"/>
        <family val="2"/>
        <scheme val="minor"/>
      </rPr>
      <t>COMISII DOCTORAT</t>
    </r>
    <r>
      <rPr>
        <b/>
        <sz val="11"/>
        <color theme="1"/>
        <rFont val="Calibri"/>
        <family val="2"/>
        <scheme val="minor"/>
      </rPr>
      <t xml:space="preserve"> (perspectiva D)</t>
    </r>
  </si>
  <si>
    <r>
      <t xml:space="preserve">C1. Justificări pentru indicatorul </t>
    </r>
    <r>
      <rPr>
        <b/>
        <sz val="11"/>
        <color rgb="FFFF0000"/>
        <rFont val="Calibri"/>
        <family val="2"/>
        <scheme val="minor"/>
      </rPr>
      <t>POZITII CONDUCERE</t>
    </r>
    <r>
      <rPr>
        <b/>
        <sz val="11"/>
        <color theme="1"/>
        <rFont val="Calibri"/>
        <family val="2"/>
        <scheme val="minor"/>
      </rPr>
      <t>(perspectiva D)</t>
    </r>
  </si>
  <si>
    <r>
      <t xml:space="preserve">C1. Justificări pentru indicatorul </t>
    </r>
    <r>
      <rPr>
        <b/>
        <sz val="11"/>
        <color rgb="FFFF0000"/>
        <rFont val="Calibri"/>
        <family val="2"/>
        <scheme val="minor"/>
      </rPr>
      <t xml:space="preserve">PREMII </t>
    </r>
    <r>
      <rPr>
        <b/>
        <sz val="11"/>
        <color theme="1"/>
        <rFont val="Calibri"/>
        <family val="2"/>
        <scheme val="minor"/>
      </rPr>
      <t>(perspectiva D)</t>
    </r>
  </si>
  <si>
    <t>lector: 26 pct</t>
  </si>
  <si>
    <t>Profesor: 236 pct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</si>
</sst>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0" fillId="0" borderId="1" xfId="0" applyBorder="1"/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1" xfId="0" applyFill="1" applyBorder="1"/>
    <xf numFmtId="0" fontId="0" fillId="3" borderId="1" xfId="0" applyFill="1" applyBorder="1"/>
    <xf numFmtId="0" fontId="0" fillId="5" borderId="1" xfId="0" applyFill="1" applyBorder="1"/>
    <xf numFmtId="0" fontId="0" fillId="5" borderId="0" xfId="0" applyFill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2" borderId="6" xfId="0" applyFill="1" applyBorder="1" applyAlignment="1"/>
    <xf numFmtId="0" fontId="0" fillId="4" borderId="1" xfId="0" applyFill="1" applyBorder="1"/>
    <xf numFmtId="0" fontId="0" fillId="0" borderId="1" xfId="0" applyNumberFormat="1" applyBorder="1" applyAlignment="1">
      <alignment horizontal="center" wrapText="1"/>
    </xf>
    <xf numFmtId="0" fontId="0" fillId="0" borderId="2" xfId="0" applyFont="1" applyBorder="1" applyAlignment="1">
      <alignment horizontal="left" wrapText="1"/>
    </xf>
    <xf numFmtId="0" fontId="0" fillId="0" borderId="1" xfId="0" applyFont="1" applyFill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2" xfId="0" applyFont="1" applyBorder="1" applyAlignment="1">
      <alignment horizontal="center" wrapText="1"/>
    </xf>
    <xf numFmtId="0" fontId="0" fillId="0" borderId="2" xfId="0" applyFont="1" applyBorder="1" applyAlignment="1"/>
    <xf numFmtId="0" fontId="0" fillId="0" borderId="1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2" borderId="11" xfId="0" applyFont="1" applyFill="1" applyBorder="1" applyAlignment="1">
      <alignment horizontal="center" wrapText="1"/>
    </xf>
    <xf numFmtId="0" fontId="0" fillId="2" borderId="13" xfId="0" applyFont="1" applyFill="1" applyBorder="1" applyAlignment="1">
      <alignment horizontal="center" wrapText="1"/>
    </xf>
    <xf numFmtId="0" fontId="0" fillId="2" borderId="13" xfId="0" applyFont="1" applyFill="1" applyBorder="1" applyAlignment="1">
      <alignment horizontal="center"/>
    </xf>
    <xf numFmtId="0" fontId="0" fillId="0" borderId="15" xfId="0" applyFont="1" applyBorder="1" applyAlignment="1">
      <alignment horizontal="left" wrapText="1"/>
    </xf>
    <xf numFmtId="0" fontId="0" fillId="2" borderId="17" xfId="0" applyFont="1" applyFill="1" applyBorder="1" applyAlignment="1">
      <alignment horizontal="center"/>
    </xf>
    <xf numFmtId="0" fontId="0" fillId="2" borderId="11" xfId="0" applyFont="1" applyFill="1" applyBorder="1" applyAlignment="1">
      <alignment horizontal="center"/>
    </xf>
    <xf numFmtId="0" fontId="0" fillId="0" borderId="10" xfId="0" applyFont="1" applyBorder="1" applyAlignment="1">
      <alignment horizontal="left" wrapText="1"/>
    </xf>
    <xf numFmtId="0" fontId="0" fillId="2" borderId="13" xfId="0" applyFill="1" applyBorder="1" applyAlignment="1">
      <alignment horizontal="center"/>
    </xf>
    <xf numFmtId="0" fontId="0" fillId="0" borderId="15" xfId="0" applyFont="1" applyFill="1" applyBorder="1" applyAlignment="1">
      <alignment horizontal="left" wrapText="1"/>
    </xf>
    <xf numFmtId="0" fontId="0" fillId="2" borderId="17" xfId="0" applyFill="1" applyBorder="1" applyAlignment="1">
      <alignment horizontal="center"/>
    </xf>
    <xf numFmtId="0" fontId="0" fillId="0" borderId="1" xfId="0" applyBorder="1" applyAlignment="1"/>
    <xf numFmtId="2" fontId="0" fillId="0" borderId="1" xfId="0" applyNumberFormat="1" applyBorder="1"/>
    <xf numFmtId="2" fontId="0" fillId="2" borderId="1" xfId="0" applyNumberFormat="1" applyFill="1" applyBorder="1"/>
    <xf numFmtId="0" fontId="0" fillId="0" borderId="2" xfId="0" applyBorder="1" applyAlignment="1"/>
    <xf numFmtId="0" fontId="3" fillId="0" borderId="0" xfId="0" applyFont="1" applyAlignment="1"/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2" borderId="10" xfId="0" applyNumberFormat="1" applyFont="1" applyFill="1" applyBorder="1" applyAlignment="1">
      <alignment horizontal="center" vertical="center"/>
    </xf>
    <xf numFmtId="2" fontId="0" fillId="2" borderId="7" xfId="0" applyNumberFormat="1" applyFont="1" applyFill="1" applyBorder="1" applyAlignment="1">
      <alignment horizontal="center" vertical="center"/>
    </xf>
    <xf numFmtId="2" fontId="0" fillId="2" borderId="16" xfId="0" applyNumberFormat="1" applyFont="1" applyFill="1" applyBorder="1" applyAlignment="1">
      <alignment horizontal="center" vertical="center"/>
    </xf>
    <xf numFmtId="2" fontId="0" fillId="2" borderId="10" xfId="0" applyNumberFormat="1" applyFill="1" applyBorder="1" applyAlignment="1">
      <alignment horizontal="center" vertical="center"/>
    </xf>
    <xf numFmtId="2" fontId="0" fillId="2" borderId="7" xfId="0" applyNumberFormat="1" applyFill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/>
    </xf>
    <xf numFmtId="0" fontId="0" fillId="4" borderId="7" xfId="0" applyFont="1" applyFill="1" applyBorder="1" applyAlignment="1">
      <alignment horizontal="center"/>
    </xf>
    <xf numFmtId="0" fontId="0" fillId="4" borderId="3" xfId="0" applyFont="1" applyFill="1" applyBorder="1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594360</xdr:colOff>
      <xdr:row>5</xdr:row>
      <xdr:rowOff>15240</xdr:rowOff>
    </xdr:from>
    <xdr:to>
      <xdr:col>18</xdr:col>
      <xdr:colOff>304800</xdr:colOff>
      <xdr:row>26</xdr:row>
      <xdr:rowOff>152400</xdr:rowOff>
    </xdr:to>
    <xdr:sp macro="" textlink="">
      <xdr:nvSpPr>
        <xdr:cNvPr id="2" name="CasetăText 1"/>
        <xdr:cNvSpPr txBox="1"/>
      </xdr:nvSpPr>
      <xdr:spPr>
        <a:xfrm>
          <a:off x="8755380" y="1082040"/>
          <a:ext cx="7025640" cy="31851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ro-RO" sz="1100">
              <a:solidFill>
                <a:schemeClr val="dk1"/>
              </a:solidFill>
              <a:latin typeface="+mn-lt"/>
              <a:ea typeface="+mn-ea"/>
              <a:cs typeface="+mn-cs"/>
            </a:rPr>
            <a:t>Notă:  1. Colegii care au funcția didactică profesor </a:t>
          </a:r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sau au ob</a:t>
          </a:r>
          <a:r>
            <a:rPr lang="ro-RO" sz="1100">
              <a:solidFill>
                <a:schemeClr val="dk1"/>
              </a:solidFill>
              <a:latin typeface="+mn-lt"/>
              <a:ea typeface="+mn-ea"/>
              <a:cs typeface="+mn-cs"/>
            </a:rPr>
            <a:t>ținut</a:t>
          </a:r>
          <a:r>
            <a:rPr lang="ro-RO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abilitarea </a:t>
          </a:r>
          <a:r>
            <a:rPr lang="ro-RO" sz="1100">
              <a:solidFill>
                <a:schemeClr val="dk1"/>
              </a:solidFill>
              <a:latin typeface="+mn-lt"/>
              <a:ea typeface="+mn-ea"/>
              <a:cs typeface="+mn-cs"/>
            </a:rPr>
            <a:t>se vor raporta la pragurile pentru </a:t>
          </a:r>
          <a:br>
            <a:rPr lang="ro-RO" sz="1100">
              <a:solidFill>
                <a:schemeClr val="dk1"/>
              </a:solidFill>
              <a:latin typeface="+mn-lt"/>
              <a:ea typeface="+mn-ea"/>
              <a:cs typeface="+mn-cs"/>
            </a:rPr>
          </a:br>
          <a:r>
            <a:rPr lang="ro-RO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           </a:t>
          </a:r>
          <a:r>
            <a:rPr lang="ro-RO" sz="1100">
              <a:solidFill>
                <a:schemeClr val="dk1"/>
              </a:solidFill>
              <a:latin typeface="+mn-lt"/>
              <a:ea typeface="+mn-ea"/>
              <a:cs typeface="+mn-cs"/>
            </a:rPr>
            <a:t>profesor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ro-RO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       </a:t>
          </a:r>
          <a:r>
            <a:rPr lang="ro-RO" sz="1100">
              <a:solidFill>
                <a:schemeClr val="dk1"/>
              </a:solidFill>
              <a:latin typeface="+mn-lt"/>
              <a:ea typeface="+mn-ea"/>
              <a:cs typeface="+mn-cs"/>
            </a:rPr>
            <a:t>2. Colegii care au funcția didactică de conferențiar, lector sau asistent se vor raporta la pragurile de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ro-RO" sz="1100">
              <a:solidFill>
                <a:schemeClr val="dk1"/>
              </a:solidFill>
              <a:latin typeface="+mn-lt"/>
              <a:ea typeface="+mn-ea"/>
              <a:cs typeface="+mn-cs"/>
            </a:rPr>
            <a:t>                conferențiar.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ro-RO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       </a:t>
          </a:r>
          <a:r>
            <a:rPr lang="ro-RO" sz="1100">
              <a:solidFill>
                <a:schemeClr val="dk1"/>
              </a:solidFill>
              <a:latin typeface="+mn-lt"/>
              <a:ea typeface="+mn-ea"/>
              <a:cs typeface="+mn-cs"/>
            </a:rPr>
            <a:t>3. Completați tabelele A și B. Valoarea N</a:t>
          </a:r>
          <a:r>
            <a:rPr lang="ro-RO" sz="1100" baseline="-25000">
              <a:solidFill>
                <a:schemeClr val="dk1"/>
              </a:solidFill>
              <a:latin typeface="+mn-lt"/>
              <a:ea typeface="+mn-ea"/>
              <a:cs typeface="+mn-cs"/>
            </a:rPr>
            <a:t>a</a:t>
          </a:r>
          <a:r>
            <a:rPr lang="ro-RO" sz="1100">
              <a:solidFill>
                <a:schemeClr val="dk1"/>
              </a:solidFill>
              <a:latin typeface="+mn-lt"/>
              <a:ea typeface="+mn-ea"/>
              <a:cs typeface="+mn-cs"/>
            </a:rPr>
            <a:t> se calculează astfel: N</a:t>
          </a:r>
          <a:r>
            <a:rPr lang="ro-RO" sz="1100" baseline="-25000">
              <a:solidFill>
                <a:schemeClr val="dk1"/>
              </a:solidFill>
              <a:latin typeface="+mn-lt"/>
              <a:ea typeface="+mn-ea"/>
              <a:cs typeface="+mn-cs"/>
            </a:rPr>
            <a:t>a</a:t>
          </a:r>
          <a:r>
            <a:rPr lang="ro-RO" sz="1100">
              <a:solidFill>
                <a:schemeClr val="dk1"/>
              </a:solidFill>
              <a:latin typeface="+mn-lt"/>
              <a:ea typeface="+mn-ea"/>
              <a:cs typeface="+mn-cs"/>
            </a:rPr>
            <a:t> = max(1, na-2)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ro-RO" sz="1100">
              <a:solidFill>
                <a:schemeClr val="dk1"/>
              </a:solidFill>
              <a:latin typeface="+mn-lt"/>
              <a:ea typeface="+mn-ea"/>
              <a:cs typeface="+mn-cs"/>
            </a:rPr>
            <a:t>            4. Pentru fiecare lucrare din tabelele A și B pentru care există citări, se va completa câte un tabel D (vezi </a:t>
          </a:r>
          <a:br>
            <a:rPr lang="ro-RO" sz="1100">
              <a:solidFill>
                <a:schemeClr val="dk1"/>
              </a:solidFill>
              <a:latin typeface="+mn-lt"/>
              <a:ea typeface="+mn-ea"/>
              <a:cs typeface="+mn-cs"/>
            </a:rPr>
          </a:br>
          <a:r>
            <a:rPr lang="ro-RO" sz="1100">
              <a:solidFill>
                <a:schemeClr val="dk1"/>
              </a:solidFill>
              <a:latin typeface="+mn-lt"/>
              <a:ea typeface="+mn-ea"/>
              <a:cs typeface="+mn-cs"/>
            </a:rPr>
            <a:t>                foaia</a:t>
          </a:r>
          <a:r>
            <a:rPr lang="ro-RO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de lucru generică Citări-i)</a:t>
          </a:r>
          <a:r>
            <a:rPr lang="ro-RO" sz="1100">
              <a:solidFill>
                <a:schemeClr val="dk1"/>
              </a:solidFill>
              <a:latin typeface="+mn-lt"/>
              <a:ea typeface="+mn-ea"/>
              <a:cs typeface="+mn-cs"/>
            </a:rPr>
            <a:t>, care să justifice precis punctajele obținute pentru indicatorul C.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ro-RO" sz="1100">
              <a:solidFill>
                <a:schemeClr val="dk1"/>
              </a:solidFill>
              <a:latin typeface="+mn-lt"/>
              <a:ea typeface="+mn-ea"/>
              <a:cs typeface="+mn-cs"/>
            </a:rPr>
            <a:t>            5. Pentru fiecare indicator din tabelul C, se va completa câte un tabel E (vezi mai jos) cu justificări și </a:t>
          </a:r>
          <a:br>
            <a:rPr lang="ro-RO" sz="1100">
              <a:solidFill>
                <a:schemeClr val="dk1"/>
              </a:solidFill>
              <a:latin typeface="+mn-lt"/>
              <a:ea typeface="+mn-ea"/>
              <a:cs typeface="+mn-cs"/>
            </a:rPr>
          </a:br>
          <a:r>
            <a:rPr lang="ro-RO" sz="1100">
              <a:solidFill>
                <a:schemeClr val="dk1"/>
              </a:solidFill>
              <a:latin typeface="+mn-lt"/>
              <a:ea typeface="+mn-ea"/>
              <a:cs typeface="+mn-cs"/>
            </a:rPr>
            <a:t>                referințe.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ro-RO" sz="1100">
              <a:solidFill>
                <a:schemeClr val="dk1"/>
              </a:solidFill>
              <a:latin typeface="+mn-lt"/>
              <a:ea typeface="+mn-ea"/>
              <a:cs typeface="+mn-cs"/>
            </a:rPr>
            <a:t>            6. Un procent de 10% din punctajul total (116 pct. pentru gradele de conferențiar, respectiv 236 pct. pentru </a:t>
          </a:r>
          <a:br>
            <a:rPr lang="ro-RO" sz="1100">
              <a:solidFill>
                <a:schemeClr val="dk1"/>
              </a:solidFill>
              <a:latin typeface="+mn-lt"/>
              <a:ea typeface="+mn-ea"/>
              <a:cs typeface="+mn-cs"/>
            </a:rPr>
          </a:br>
          <a:r>
            <a:rPr lang="ro-RO" sz="1100">
              <a:solidFill>
                <a:schemeClr val="dk1"/>
              </a:solidFill>
              <a:latin typeface="+mn-lt"/>
              <a:ea typeface="+mn-ea"/>
              <a:cs typeface="+mn-cs"/>
            </a:rPr>
            <a:t>                gradele de profesor, CP l) poate fi deplasat intre criterii, cu respectarea cerințelor minimale (în italic in      </a:t>
          </a:r>
          <a:br>
            <a:rPr lang="ro-RO" sz="1100">
              <a:solidFill>
                <a:schemeClr val="dk1"/>
              </a:solidFill>
              <a:latin typeface="+mn-lt"/>
              <a:ea typeface="+mn-ea"/>
              <a:cs typeface="+mn-cs"/>
            </a:rPr>
          </a:br>
          <a:r>
            <a:rPr lang="ro-RO" sz="1100">
              <a:solidFill>
                <a:schemeClr val="dk1"/>
              </a:solidFill>
              <a:latin typeface="+mn-lt"/>
              <a:ea typeface="+mn-ea"/>
              <a:cs typeface="+mn-cs"/>
            </a:rPr>
            <a:t>                tabelele de la perspectivele b și c).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ro-RO" sz="1100">
              <a:solidFill>
                <a:schemeClr val="dk1"/>
              </a:solidFill>
              <a:latin typeface="+mn-lt"/>
              <a:ea typeface="+mn-ea"/>
              <a:cs typeface="+mn-cs"/>
            </a:rPr>
            <a:t>           7. În tabelele A, B, D ordonarea liniilor se face crescător după anul publicării + autori. În tabelul C se păstrează </a:t>
          </a:r>
          <a:br>
            <a:rPr lang="ro-RO" sz="1100">
              <a:solidFill>
                <a:schemeClr val="dk1"/>
              </a:solidFill>
              <a:latin typeface="+mn-lt"/>
              <a:ea typeface="+mn-ea"/>
              <a:cs typeface="+mn-cs"/>
            </a:rPr>
          </a:br>
          <a:r>
            <a:rPr lang="ro-RO" sz="1100">
              <a:solidFill>
                <a:schemeClr val="dk1"/>
              </a:solidFill>
              <a:latin typeface="+mn-lt"/>
              <a:ea typeface="+mn-ea"/>
              <a:cs typeface="+mn-cs"/>
            </a:rPr>
            <a:t>               ordinea indicatorilor din tabelul dat în Anexa2-Informatica.pdf - criteriile CNATDCU. Se vor trece doar </a:t>
          </a:r>
          <a:br>
            <a:rPr lang="ro-RO" sz="1100">
              <a:solidFill>
                <a:schemeClr val="dk1"/>
              </a:solidFill>
              <a:latin typeface="+mn-lt"/>
              <a:ea typeface="+mn-ea"/>
              <a:cs typeface="+mn-cs"/>
            </a:rPr>
          </a:br>
          <a:r>
            <a:rPr lang="ro-RO" sz="1100">
              <a:solidFill>
                <a:schemeClr val="dk1"/>
              </a:solidFill>
              <a:latin typeface="+mn-lt"/>
              <a:ea typeface="+mn-ea"/>
              <a:cs typeface="+mn-cs"/>
            </a:rPr>
            <a:t>               indicatorii la care există valori nenule.</a:t>
          </a:r>
        </a:p>
        <a:p>
          <a:r>
            <a:rPr lang="ro-RO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      8. În tabelul alăturat 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"anula</a:t>
          </a:r>
          <a:r>
            <a:rPr lang="ro-RO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ți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" </a:t>
          </a:r>
          <a:r>
            <a:rPr lang="ro-RO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liniile care nu se potrivesc folosind culoarea albă pentru FONT</a:t>
          </a:r>
          <a:endParaRPr lang="ro-RO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ro-RO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  <xdr:twoCellAnchor>
    <xdr:from>
      <xdr:col>0</xdr:col>
      <xdr:colOff>0</xdr:colOff>
      <xdr:row>0</xdr:row>
      <xdr:rowOff>22860</xdr:rowOff>
    </xdr:from>
    <xdr:to>
      <xdr:col>5</xdr:col>
      <xdr:colOff>784860</xdr:colOff>
      <xdr:row>4</xdr:row>
      <xdr:rowOff>297180</xdr:rowOff>
    </xdr:to>
    <xdr:sp macro="" textlink="">
      <xdr:nvSpPr>
        <xdr:cNvPr id="4" name="CasetăText 3"/>
        <xdr:cNvSpPr txBox="1"/>
      </xdr:nvSpPr>
      <xdr:spPr>
        <a:xfrm>
          <a:off x="0" y="22860"/>
          <a:ext cx="8130540" cy="1005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1100" b="1">
              <a:solidFill>
                <a:schemeClr val="dk1"/>
              </a:solidFill>
              <a:latin typeface="+mn-lt"/>
              <a:ea typeface="+mn-ea"/>
              <a:cs typeface="+mn-cs"/>
            </a:rPr>
            <a:t>Anexa 1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en-US" sz="1100" b="1">
              <a:solidFill>
                <a:schemeClr val="dk1"/>
              </a:solidFill>
              <a:latin typeface="+mn-lt"/>
              <a:ea typeface="+mn-ea"/>
              <a:cs typeface="+mn-cs"/>
            </a:rPr>
            <a:t>Fi</a:t>
          </a:r>
          <a:r>
            <a:rPr lang="ro-RO" sz="1100" b="1">
              <a:solidFill>
                <a:schemeClr val="dk1"/>
              </a:solidFill>
              <a:latin typeface="+mn-lt"/>
              <a:ea typeface="+mn-ea"/>
              <a:cs typeface="+mn-cs"/>
            </a:rPr>
            <a:t>șa de verificare a criteriilor CNATDCU - Informatică - MACHETĂ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ro-RO" sz="1100" b="1">
              <a:solidFill>
                <a:schemeClr val="dk1"/>
              </a:solidFill>
              <a:latin typeface="+mn-lt"/>
              <a:ea typeface="+mn-ea"/>
              <a:cs typeface="+mn-cs"/>
            </a:rPr>
            <a:t>Numele şi prenumele: 						Semnătura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ro-RO" sz="1100" b="1">
              <a:solidFill>
                <a:schemeClr val="dk1"/>
              </a:solidFill>
              <a:latin typeface="+mn-lt"/>
              <a:ea typeface="+mn-ea"/>
              <a:cs typeface="+mn-cs"/>
            </a:rPr>
            <a:t>Funcția didactică: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ro-RO" sz="1100" b="1">
              <a:solidFill>
                <a:schemeClr val="dk1"/>
              </a:solidFill>
              <a:latin typeface="+mn-lt"/>
              <a:ea typeface="+mn-ea"/>
              <a:cs typeface="+mn-cs"/>
            </a:rPr>
            <a:t>Departamentul: Informatică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0</xdr:row>
      <xdr:rowOff>22860</xdr:rowOff>
    </xdr:from>
    <xdr:to>
      <xdr:col>12</xdr:col>
      <xdr:colOff>586740</xdr:colOff>
      <xdr:row>3</xdr:row>
      <xdr:rowOff>480060</xdr:rowOff>
    </xdr:to>
    <xdr:sp macro="" textlink="">
      <xdr:nvSpPr>
        <xdr:cNvPr id="4" name="CasetăText 3"/>
        <xdr:cNvSpPr txBox="1"/>
      </xdr:nvSpPr>
      <xdr:spPr>
        <a:xfrm>
          <a:off x="7620" y="22860"/>
          <a:ext cx="8130540" cy="1005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1100" b="1">
              <a:solidFill>
                <a:schemeClr val="dk1"/>
              </a:solidFill>
              <a:latin typeface="+mn-lt"/>
              <a:ea typeface="+mn-ea"/>
              <a:cs typeface="+mn-cs"/>
            </a:rPr>
            <a:t>Anexa 1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en-US" sz="1100" b="1">
              <a:solidFill>
                <a:schemeClr val="dk1"/>
              </a:solidFill>
              <a:latin typeface="+mn-lt"/>
              <a:ea typeface="+mn-ea"/>
              <a:cs typeface="+mn-cs"/>
            </a:rPr>
            <a:t>Fi</a:t>
          </a:r>
          <a:r>
            <a:rPr lang="ro-RO" sz="1100" b="1">
              <a:solidFill>
                <a:schemeClr val="dk1"/>
              </a:solidFill>
              <a:latin typeface="+mn-lt"/>
              <a:ea typeface="+mn-ea"/>
              <a:cs typeface="+mn-cs"/>
            </a:rPr>
            <a:t>șa de verificare a criteriilor CNATDCU - Informatică - MACHETĂ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ro-RO" sz="1100" b="1">
              <a:solidFill>
                <a:schemeClr val="dk1"/>
              </a:solidFill>
              <a:latin typeface="+mn-lt"/>
              <a:ea typeface="+mn-ea"/>
              <a:cs typeface="+mn-cs"/>
            </a:rPr>
            <a:t>Numele şi prenumele: 						Semnătura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ro-RO" sz="1100" b="1">
              <a:solidFill>
                <a:schemeClr val="dk1"/>
              </a:solidFill>
              <a:latin typeface="+mn-lt"/>
              <a:ea typeface="+mn-ea"/>
              <a:cs typeface="+mn-cs"/>
            </a:rPr>
            <a:t>Funcția didactică: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ro-RO" sz="1100" b="1">
              <a:solidFill>
                <a:schemeClr val="dk1"/>
              </a:solidFill>
              <a:latin typeface="+mn-lt"/>
              <a:ea typeface="+mn-ea"/>
              <a:cs typeface="+mn-cs"/>
            </a:rPr>
            <a:t>Departamentul: Informatică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14</xdr:col>
      <xdr:colOff>510540</xdr:colOff>
      <xdr:row>7</xdr:row>
      <xdr:rowOff>449580</xdr:rowOff>
    </xdr:from>
    <xdr:to>
      <xdr:col>25</xdr:col>
      <xdr:colOff>548640</xdr:colOff>
      <xdr:row>8</xdr:row>
      <xdr:rowOff>868680</xdr:rowOff>
    </xdr:to>
    <xdr:sp macro="" textlink="">
      <xdr:nvSpPr>
        <xdr:cNvPr id="5" name="CasetăText 4"/>
        <xdr:cNvSpPr txBox="1"/>
      </xdr:nvSpPr>
      <xdr:spPr>
        <a:xfrm>
          <a:off x="9281160" y="2148840"/>
          <a:ext cx="6743700" cy="16992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ro-RO" sz="1100">
              <a:solidFill>
                <a:schemeClr val="dk1"/>
              </a:solidFill>
              <a:latin typeface="+mn-lt"/>
              <a:ea typeface="+mn-ea"/>
              <a:cs typeface="+mn-cs"/>
            </a:rPr>
            <a:t>Notă:  1. Adăugați toate lucrările</a:t>
          </a:r>
          <a:r>
            <a:rPr lang="ro-RO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semnificative în ordine inversă cronologic.</a:t>
          </a:r>
        </a:p>
        <a:p>
          <a:r>
            <a:rPr lang="ro-RO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2. Dacă este cazul, inserați noi linii în tabel (înaintea ultimei linii, pentru păstrarea formulelor) </a:t>
          </a:r>
        </a:p>
        <a:p>
          <a:r>
            <a:rPr lang="ro-RO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3. Completați informațiile lipsă din tabel. Actualizați formulele din foaia de lucru 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'C-Citari-centralizare'.</a:t>
          </a:r>
        </a:p>
        <a:p>
          <a:r>
            <a:rPr lang="ro-RO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4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. Folosi</a:t>
          </a:r>
          <a:r>
            <a:rPr lang="ro-RO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ți cele 4 categorii de forumuri, conform informațiilor din </a:t>
          </a:r>
          <a:r>
            <a:rPr lang="en-US" sz="1100" b="0" i="0">
              <a:solidFill>
                <a:schemeClr val="dk1"/>
              </a:solidFill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http://informatica-universitaria.ro/ppages/16/</a:t>
          </a:r>
          <a:endParaRPr lang="ro-RO" sz="1100" b="0" i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ro-RO" sz="1100" b="0" i="0">
              <a:solidFill>
                <a:schemeClr val="dk1"/>
              </a:solidFill>
              <a:latin typeface="+mn-lt"/>
              <a:ea typeface="+mn-ea"/>
              <a:cs typeface="+mn-cs"/>
            </a:rPr>
            <a:t>Puteți verifica lista CORE 2014 la adresa http://103.1.187.206/core. Lista jurnalelor este</a:t>
          </a:r>
          <a:r>
            <a:rPr lang="ro-RO" sz="11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 disponibilă pe site-ul informatica-universitaria. Pentru lucrări publicate în alte jurnale, folosiți serviciul </a:t>
          </a:r>
          <a:r>
            <a:rPr lang="en-US" sz="1100" b="0" i="0">
              <a:solidFill>
                <a:schemeClr val="dk1"/>
              </a:solidFill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http://78.96.45.251/DanCristea/</a:t>
          </a:r>
          <a:endParaRPr lang="ro-RO" sz="1100" b="0" i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Observatie: Publicatiile de categoria D nu vor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fi utilizate in calculul acestui criteriu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7620</xdr:rowOff>
    </xdr:from>
    <xdr:to>
      <xdr:col>13</xdr:col>
      <xdr:colOff>579120</xdr:colOff>
      <xdr:row>3</xdr:row>
      <xdr:rowOff>464820</xdr:rowOff>
    </xdr:to>
    <xdr:sp macro="" textlink="">
      <xdr:nvSpPr>
        <xdr:cNvPr id="2" name="CasetăText 1"/>
        <xdr:cNvSpPr txBox="1"/>
      </xdr:nvSpPr>
      <xdr:spPr>
        <a:xfrm>
          <a:off x="0" y="7620"/>
          <a:ext cx="8130540" cy="1005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1100" b="1">
              <a:solidFill>
                <a:schemeClr val="dk1"/>
              </a:solidFill>
              <a:latin typeface="+mn-lt"/>
              <a:ea typeface="+mn-ea"/>
              <a:cs typeface="+mn-cs"/>
            </a:rPr>
            <a:t>Anexa 1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en-US" sz="1100" b="1">
              <a:solidFill>
                <a:schemeClr val="dk1"/>
              </a:solidFill>
              <a:latin typeface="+mn-lt"/>
              <a:ea typeface="+mn-ea"/>
              <a:cs typeface="+mn-cs"/>
            </a:rPr>
            <a:t>Fi</a:t>
          </a:r>
          <a:r>
            <a:rPr lang="ro-RO" sz="1100" b="1">
              <a:solidFill>
                <a:schemeClr val="dk1"/>
              </a:solidFill>
              <a:latin typeface="+mn-lt"/>
              <a:ea typeface="+mn-ea"/>
              <a:cs typeface="+mn-cs"/>
            </a:rPr>
            <a:t>șa de verificare a criteriilor CNATDCU - Informatică - MACHETĂ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ro-RO" sz="1100" b="1">
              <a:solidFill>
                <a:schemeClr val="dk1"/>
              </a:solidFill>
              <a:latin typeface="+mn-lt"/>
              <a:ea typeface="+mn-ea"/>
              <a:cs typeface="+mn-cs"/>
            </a:rPr>
            <a:t>Numele şi prenumele: 						Semnătura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ro-RO" sz="1100" b="1">
              <a:solidFill>
                <a:schemeClr val="dk1"/>
              </a:solidFill>
              <a:latin typeface="+mn-lt"/>
              <a:ea typeface="+mn-ea"/>
              <a:cs typeface="+mn-cs"/>
            </a:rPr>
            <a:t>Funcția didactică: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ro-RO" sz="1100" b="1">
              <a:solidFill>
                <a:schemeClr val="dk1"/>
              </a:solidFill>
              <a:latin typeface="+mn-lt"/>
              <a:ea typeface="+mn-ea"/>
              <a:cs typeface="+mn-cs"/>
            </a:rPr>
            <a:t>Departamentul: Informatică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16</xdr:col>
      <xdr:colOff>30480</xdr:colOff>
      <xdr:row>5</xdr:row>
      <xdr:rowOff>7620</xdr:rowOff>
    </xdr:from>
    <xdr:to>
      <xdr:col>27</xdr:col>
      <xdr:colOff>68580</xdr:colOff>
      <xdr:row>22</xdr:row>
      <xdr:rowOff>7620</xdr:rowOff>
    </xdr:to>
    <xdr:sp macro="" textlink="">
      <xdr:nvSpPr>
        <xdr:cNvPr id="3" name="CasetăText 2"/>
        <xdr:cNvSpPr txBox="1"/>
      </xdr:nvSpPr>
      <xdr:spPr>
        <a:xfrm>
          <a:off x="9410700" y="1310640"/>
          <a:ext cx="6743700" cy="23774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ro-RO" sz="1100">
              <a:solidFill>
                <a:schemeClr val="dk1"/>
              </a:solidFill>
              <a:latin typeface="+mn-lt"/>
              <a:ea typeface="+mn-ea"/>
              <a:cs typeface="+mn-cs"/>
            </a:rPr>
            <a:t>Notă:  1. Adăugați toate lucrările</a:t>
          </a:r>
          <a:r>
            <a:rPr lang="ro-RO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semnificative în ordine inversă cronologic.</a:t>
          </a:r>
          <a:endParaRPr lang="en-US"/>
        </a:p>
        <a:p>
          <a:r>
            <a:rPr lang="ro-RO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2. Dacă este cazul, inserați noi linii în tabel (înaintea ultimei linii, pentru păstrarea formulelor) </a:t>
          </a:r>
          <a:endParaRPr lang="en-US"/>
        </a:p>
        <a:p>
          <a:r>
            <a:rPr lang="ro-RO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3. Completați informațiile lipsă din tabel. Actualizați formulele din foaia de lucru 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'C-Citari-centralizare'.</a:t>
          </a:r>
          <a:endParaRPr lang="en-US"/>
        </a:p>
        <a:p>
          <a:r>
            <a:rPr lang="ro-RO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4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. Folosi</a:t>
          </a:r>
          <a:r>
            <a:rPr lang="ro-RO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ți cele 4 categorii de forumuri, conform informațiilor din </a:t>
          </a:r>
          <a:r>
            <a:rPr lang="en-US" sz="1100" b="0" i="0">
              <a:solidFill>
                <a:schemeClr val="dk1"/>
              </a:solidFill>
              <a:latin typeface="+mn-lt"/>
              <a:ea typeface="+mn-ea"/>
              <a:cs typeface="+mn-cs"/>
            </a:rPr>
            <a:t>http://informatica-universitaria.ro/ppages/16/</a:t>
          </a:r>
          <a:endParaRPr lang="ro-RO" sz="1100" b="0" i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ro-RO" sz="1100" b="0" i="0">
              <a:solidFill>
                <a:schemeClr val="dk1"/>
              </a:solidFill>
              <a:latin typeface="+mn-lt"/>
              <a:ea typeface="+mn-ea"/>
              <a:cs typeface="+mn-cs"/>
            </a:rPr>
            <a:t>Puteți verifica lista CORE 2014 la adresa http://103.1.187.206/core. Lista jurnalelor este</a:t>
          </a:r>
          <a:r>
            <a:rPr lang="ro-RO" sz="11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 disponibilă pe site-ul informatica-universitaria. Pentru lucrări publicate în alte jurnale, folosiți serviciul </a:t>
          </a:r>
          <a:r>
            <a:rPr lang="en-US" sz="1100" b="0" i="0">
              <a:solidFill>
                <a:schemeClr val="dk1"/>
              </a:solidFill>
              <a:latin typeface="+mn-lt"/>
              <a:ea typeface="+mn-ea"/>
              <a:cs typeface="+mn-cs"/>
            </a:rPr>
            <a:t>http://78.96.45.251/DanCristea/</a:t>
          </a:r>
          <a:endParaRPr lang="ro-RO" sz="1100" b="0" i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Observatie: Publicatiile de categoria D nu vor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fi utilizate in calculul acestui criteriu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30480</xdr:colOff>
      <xdr:row>4</xdr:row>
      <xdr:rowOff>175260</xdr:rowOff>
    </xdr:from>
    <xdr:to>
      <xdr:col>25</xdr:col>
      <xdr:colOff>68580</xdr:colOff>
      <xdr:row>18</xdr:row>
      <xdr:rowOff>175260</xdr:rowOff>
    </xdr:to>
    <xdr:sp macro="" textlink="">
      <xdr:nvSpPr>
        <xdr:cNvPr id="2" name="CasetăText 1"/>
        <xdr:cNvSpPr txBox="1"/>
      </xdr:nvSpPr>
      <xdr:spPr>
        <a:xfrm>
          <a:off x="8564880" y="1630680"/>
          <a:ext cx="6743700" cy="23774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ro-RO" sz="1100">
              <a:solidFill>
                <a:schemeClr val="dk1"/>
              </a:solidFill>
              <a:latin typeface="+mn-lt"/>
              <a:ea typeface="+mn-ea"/>
              <a:cs typeface="+mn-cs"/>
            </a:rPr>
            <a:t>Notă:  1. Adăugați</a:t>
          </a:r>
          <a:r>
            <a:rPr lang="ro-RO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o foaie de lucru nouă pentru fiecare lucrare care este citată (autocitările tuturor autorilor vor fi  </a:t>
          </a:r>
          <a:br>
            <a:rPr lang="ro-RO" sz="1100" baseline="0">
              <a:solidFill>
                <a:schemeClr val="dk1"/>
              </a:solidFill>
              <a:latin typeface="+mn-lt"/>
              <a:ea typeface="+mn-ea"/>
              <a:cs typeface="+mn-cs"/>
            </a:rPr>
          </a:br>
          <a:r>
            <a:rPr lang="ro-RO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            excluse. Alternativ, copiați tabelul din 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'</a:t>
          </a:r>
          <a:r>
            <a:rPr lang="ro-RO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C-Citari-TPL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'</a:t>
          </a:r>
          <a:r>
            <a:rPr lang="ro-RO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pentru fiecare lucrare care este citată.</a:t>
          </a:r>
        </a:p>
        <a:p>
          <a:r>
            <a:rPr lang="ro-RO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       2. Actualizați sumele 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(formula) </a:t>
          </a:r>
          <a:r>
            <a:rPr lang="ro-RO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pentru primele patru categorii de punctaj după adăugarea unei noi lucrări 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/>
          </a:r>
          <a:b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</a:b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           </a:t>
          </a:r>
          <a:r>
            <a:rPr lang="ro-RO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care este citată</a:t>
          </a:r>
        </a:p>
        <a:p>
          <a:r>
            <a:rPr lang="ro-RO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       3. Actualizați informațiile referitoare la numărul de citări/punctaj citări în foaia de lucru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/ tabelul</a:t>
          </a:r>
          <a:r>
            <a:rPr lang="ro-RO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/>
          </a:r>
          <a:b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</a:b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           </a:t>
          </a:r>
          <a:r>
            <a:rPr lang="ro-RO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corespunzătoare categoriei lucrării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.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/>
        </a:p>
        <a:p>
          <a:r>
            <a:rPr lang="en-US" sz="1100"/>
            <a:t>Observatie:</a:t>
          </a:r>
        </a:p>
        <a:p>
          <a:pPr fontAlgn="base"/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Cit</a:t>
          </a:r>
          <a:r>
            <a:rPr lang="ro-RO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a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rile </a:t>
          </a:r>
          <a:r>
            <a:rPr lang="ro-RO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su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nt luate in</a:t>
          </a:r>
          <a:r>
            <a:rPr lang="ro-RO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considerare</a:t>
          </a:r>
          <a:r>
            <a:rPr lang="ro-RO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dac</a:t>
          </a:r>
          <a:r>
            <a:rPr lang="ro-RO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a 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apar in forumuri de tip A, B, C </a:t>
          </a:r>
          <a:r>
            <a:rPr lang="ro-RO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s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i D, dar </a:t>
          </a:r>
          <a:r>
            <a:rPr lang="ro-RO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s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i in teze de doctorat, monografii </a:t>
          </a:r>
          <a:r>
            <a:rPr lang="ro-RO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si carti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editate, unde vor fi echivalate cu</a:t>
          </a:r>
          <a:r>
            <a:rPr lang="ro-RO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tipui D.</a:t>
          </a:r>
          <a:endParaRPr lang="ro-RO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Cit</a:t>
          </a:r>
          <a:r>
            <a:rPr lang="ro-RO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a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rile se consider</a:t>
          </a:r>
          <a:r>
            <a:rPr lang="ro-RO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a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pentru orice lucr</a:t>
          </a:r>
          <a:r>
            <a:rPr lang="ro-RO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a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ri</a:t>
          </a:r>
          <a:r>
            <a:rPr lang="ro-RO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s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tiin</a:t>
          </a:r>
          <a:r>
            <a:rPr lang="ro-RO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ti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fice,</a:t>
          </a:r>
          <a:r>
            <a:rPr lang="ro-RO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inclusiv monografii </a:t>
          </a:r>
          <a:r>
            <a:rPr lang="ro-RO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s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i articole</a:t>
          </a:r>
          <a:r>
            <a:rPr lang="ro-RO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ap</a:t>
          </a:r>
          <a:r>
            <a:rPr lang="ro-RO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a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rute in publica</a:t>
          </a:r>
          <a:r>
            <a:rPr lang="ro-RO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t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ii din afara listelor</a:t>
          </a:r>
          <a:r>
            <a:rPr lang="ro-RO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precizate, at</a:t>
          </a:r>
          <a:r>
            <a:rPr lang="ro-RO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a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ta timp c</a:t>
          </a:r>
          <a:r>
            <a:rPr lang="ro-RO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a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t lucr</a:t>
          </a:r>
          <a:r>
            <a:rPr lang="ro-RO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a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rile respective</a:t>
          </a:r>
          <a:r>
            <a:rPr lang="ro-RO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sunt din</a:t>
          </a:r>
          <a:r>
            <a:rPr lang="ro-RO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domeniul lnformatic</a:t>
          </a:r>
          <a:r>
            <a:rPr lang="ro-RO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a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. in acest caz, in calculul punctajului se consideri scorul ca fiind </a:t>
          </a:r>
          <a:r>
            <a:rPr lang="ro-RO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8/4/2/1 functie de categoria editurii (SENSE)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  <xdr:twoCellAnchor>
    <xdr:from>
      <xdr:col>0</xdr:col>
      <xdr:colOff>0</xdr:colOff>
      <xdr:row>2</xdr:row>
      <xdr:rowOff>38100</xdr:rowOff>
    </xdr:from>
    <xdr:to>
      <xdr:col>12</xdr:col>
      <xdr:colOff>594360</xdr:colOff>
      <xdr:row>3</xdr:row>
      <xdr:rowOff>861060</xdr:rowOff>
    </xdr:to>
    <xdr:sp macro="" textlink="">
      <xdr:nvSpPr>
        <xdr:cNvPr id="3" name="CasetăText 2"/>
        <xdr:cNvSpPr txBox="1"/>
      </xdr:nvSpPr>
      <xdr:spPr>
        <a:xfrm>
          <a:off x="0" y="403860"/>
          <a:ext cx="7909560" cy="1005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1100" b="1">
              <a:solidFill>
                <a:schemeClr val="dk1"/>
              </a:solidFill>
              <a:latin typeface="+mn-lt"/>
              <a:ea typeface="+mn-ea"/>
              <a:cs typeface="+mn-cs"/>
            </a:rPr>
            <a:t>Anexa 1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en-US" sz="1100" b="1">
              <a:solidFill>
                <a:schemeClr val="dk1"/>
              </a:solidFill>
              <a:latin typeface="+mn-lt"/>
              <a:ea typeface="+mn-ea"/>
              <a:cs typeface="+mn-cs"/>
            </a:rPr>
            <a:t>Fi</a:t>
          </a:r>
          <a:r>
            <a:rPr lang="ro-RO" sz="1100" b="1">
              <a:solidFill>
                <a:schemeClr val="dk1"/>
              </a:solidFill>
              <a:latin typeface="+mn-lt"/>
              <a:ea typeface="+mn-ea"/>
              <a:cs typeface="+mn-cs"/>
            </a:rPr>
            <a:t>șa de verificare a criteriilor CNATDCU - Informatică - MACHETĂ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ro-RO" sz="1100" b="1">
              <a:solidFill>
                <a:schemeClr val="dk1"/>
              </a:solidFill>
              <a:latin typeface="+mn-lt"/>
              <a:ea typeface="+mn-ea"/>
              <a:cs typeface="+mn-cs"/>
            </a:rPr>
            <a:t>Numele şi prenumele: 						Semnătura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ro-RO" sz="1100" b="1">
              <a:solidFill>
                <a:schemeClr val="dk1"/>
              </a:solidFill>
              <a:latin typeface="+mn-lt"/>
              <a:ea typeface="+mn-ea"/>
              <a:cs typeface="+mn-cs"/>
            </a:rPr>
            <a:t>Funcția didactică: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ro-RO" sz="1100" b="1">
              <a:solidFill>
                <a:schemeClr val="dk1"/>
              </a:solidFill>
              <a:latin typeface="+mn-lt"/>
              <a:ea typeface="+mn-ea"/>
              <a:cs typeface="+mn-cs"/>
            </a:rPr>
            <a:t>Departamentul: Informatică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0</xdr:row>
      <xdr:rowOff>15240</xdr:rowOff>
    </xdr:from>
    <xdr:to>
      <xdr:col>10</xdr:col>
      <xdr:colOff>495300</xdr:colOff>
      <xdr:row>3</xdr:row>
      <xdr:rowOff>472440</xdr:rowOff>
    </xdr:to>
    <xdr:sp macro="" textlink="">
      <xdr:nvSpPr>
        <xdr:cNvPr id="2" name="CasetăText 1"/>
        <xdr:cNvSpPr txBox="1"/>
      </xdr:nvSpPr>
      <xdr:spPr>
        <a:xfrm>
          <a:off x="7620" y="15240"/>
          <a:ext cx="8130540" cy="1005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1100" b="1">
              <a:solidFill>
                <a:schemeClr val="dk1"/>
              </a:solidFill>
              <a:latin typeface="+mn-lt"/>
              <a:ea typeface="+mn-ea"/>
              <a:cs typeface="+mn-cs"/>
            </a:rPr>
            <a:t>Anexa 1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en-US" sz="1100" b="1">
              <a:solidFill>
                <a:schemeClr val="dk1"/>
              </a:solidFill>
              <a:latin typeface="+mn-lt"/>
              <a:ea typeface="+mn-ea"/>
              <a:cs typeface="+mn-cs"/>
            </a:rPr>
            <a:t>Fi</a:t>
          </a:r>
          <a:r>
            <a:rPr lang="ro-RO" sz="1100" b="1">
              <a:solidFill>
                <a:schemeClr val="dk1"/>
              </a:solidFill>
              <a:latin typeface="+mn-lt"/>
              <a:ea typeface="+mn-ea"/>
              <a:cs typeface="+mn-cs"/>
            </a:rPr>
            <a:t>șa de verificare a criteriilor CNATDCU - Informatică - MACHETĂ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ro-RO" sz="1100" b="1">
              <a:solidFill>
                <a:schemeClr val="dk1"/>
              </a:solidFill>
              <a:latin typeface="+mn-lt"/>
              <a:ea typeface="+mn-ea"/>
              <a:cs typeface="+mn-cs"/>
            </a:rPr>
            <a:t>Numele şi prenumele: 						Semnătura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ro-RO" sz="1100" b="1">
              <a:solidFill>
                <a:schemeClr val="dk1"/>
              </a:solidFill>
              <a:latin typeface="+mn-lt"/>
              <a:ea typeface="+mn-ea"/>
              <a:cs typeface="+mn-cs"/>
            </a:rPr>
            <a:t>Funcția didactică: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ro-RO" sz="1100" b="1">
              <a:solidFill>
                <a:schemeClr val="dk1"/>
              </a:solidFill>
              <a:latin typeface="+mn-lt"/>
              <a:ea typeface="+mn-ea"/>
              <a:cs typeface="+mn-cs"/>
            </a:rPr>
            <a:t>Departamentul: Informatică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11</xdr:col>
      <xdr:colOff>266700</xdr:colOff>
      <xdr:row>9</xdr:row>
      <xdr:rowOff>0</xdr:rowOff>
    </xdr:from>
    <xdr:to>
      <xdr:col>22</xdr:col>
      <xdr:colOff>304800</xdr:colOff>
      <xdr:row>12</xdr:row>
      <xdr:rowOff>30480</xdr:rowOff>
    </xdr:to>
    <xdr:sp macro="" textlink="">
      <xdr:nvSpPr>
        <xdr:cNvPr id="3" name="CasetăText 2"/>
        <xdr:cNvSpPr txBox="1"/>
      </xdr:nvSpPr>
      <xdr:spPr>
        <a:xfrm>
          <a:off x="8968740" y="3307080"/>
          <a:ext cx="6743700" cy="2590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ro-RO" sz="1100">
              <a:solidFill>
                <a:schemeClr val="dk1"/>
              </a:solidFill>
              <a:latin typeface="+mn-lt"/>
              <a:ea typeface="+mn-ea"/>
              <a:cs typeface="+mn-cs"/>
            </a:rPr>
            <a:t>Notă:  1. </a:t>
          </a:r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Folosi</a:t>
          </a:r>
          <a:r>
            <a:rPr lang="ro-RO" sz="1100">
              <a:solidFill>
                <a:schemeClr val="dk1"/>
              </a:solidFill>
              <a:latin typeface="+mn-lt"/>
              <a:ea typeface="+mn-ea"/>
              <a:cs typeface="+mn-cs"/>
            </a:rPr>
            <a:t>ț</a:t>
          </a:r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i acest tabel ca </a:t>
          </a:r>
          <a:r>
            <a:rPr lang="ro-RO" sz="1100">
              <a:solidFill>
                <a:schemeClr val="dk1"/>
              </a:solidFill>
              <a:latin typeface="+mn-lt"/>
              <a:ea typeface="+mn-ea"/>
              <a:cs typeface="+mn-cs"/>
            </a:rPr>
            <a:t>ș</a:t>
          </a:r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ablon</a:t>
          </a:r>
          <a:r>
            <a:rPr lang="ro-RO" sz="1100">
              <a:solidFill>
                <a:schemeClr val="dk1"/>
              </a:solidFill>
              <a:latin typeface="+mn-lt"/>
              <a:ea typeface="+mn-ea"/>
              <a:cs typeface="+mn-cs"/>
            </a:rPr>
            <a:t>:</a:t>
          </a:r>
          <a:r>
            <a:rPr lang="ro-RO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copiați tabelul într-o foaie de lucru dedicată citărilor, pentru fiecare articol semnificativ care este citat SAU realizați câte o foaie de lucru pentru fiecare lucrare care este citată.</a:t>
          </a:r>
        </a:p>
        <a:p>
          <a:r>
            <a:rPr lang="ro-RO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2. Completați informațiile lipsă din tabel. Actualizați formulele din foaia de lucru 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'C-Citari-centralizare'.</a:t>
          </a:r>
        </a:p>
        <a:p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3. Folosi</a:t>
          </a:r>
          <a:r>
            <a:rPr lang="ro-RO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ți cele 4 categorii de forumuri, conform informațiilor din </a:t>
          </a:r>
          <a:r>
            <a:rPr lang="en-US" sz="1100" b="0" i="0">
              <a:solidFill>
                <a:schemeClr val="dk1"/>
              </a:solidFill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http://informatica-universitaria.ro/ppages/16/</a:t>
          </a:r>
          <a:endParaRPr lang="ro-RO" sz="1100" b="0" i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ro-RO" sz="1100" b="0" i="0">
              <a:solidFill>
                <a:schemeClr val="dk1"/>
              </a:solidFill>
              <a:latin typeface="+mn-lt"/>
              <a:ea typeface="+mn-ea"/>
              <a:cs typeface="+mn-cs"/>
            </a:rPr>
            <a:t>Puteți verifica lista CORE 2014 la adresa http://103.1.187.206/core. Lista jurnalelor este</a:t>
          </a:r>
          <a:r>
            <a:rPr lang="ro-RO" sz="11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 disponibilă pe site-ul informatica-universitaria. Pentru lucrări publicate în alte jurnale, folosiți serviciul </a:t>
          </a:r>
          <a:r>
            <a:rPr lang="en-US" sz="1100" b="0" i="0">
              <a:solidFill>
                <a:schemeClr val="dk1"/>
              </a:solidFill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http://78.96.45.251/DanCristea/</a:t>
          </a:r>
          <a:endParaRPr lang="ro-RO" sz="1100" b="0" i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ro-RO" sz="1100"/>
            <a:t>4. </a:t>
          </a:r>
          <a:r>
            <a:rPr lang="ro-RO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Dacă este cazul, inserați noi linii în tabel (înaintea ultimei linii, pentru păstrarea formulelor) </a:t>
          </a:r>
          <a:endParaRPr lang="en-US"/>
        </a:p>
        <a:p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fontAlgn="base"/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Observatie:</a:t>
          </a:r>
        </a:p>
        <a:p>
          <a:pPr fontAlgn="base"/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Cit</a:t>
          </a:r>
          <a:r>
            <a:rPr lang="ro-RO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a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rile </a:t>
          </a:r>
          <a:r>
            <a:rPr lang="ro-RO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su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nt luate in</a:t>
          </a:r>
          <a:r>
            <a:rPr lang="ro-RO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considerare</a:t>
          </a:r>
          <a:r>
            <a:rPr lang="ro-RO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dac</a:t>
          </a:r>
          <a:r>
            <a:rPr lang="ro-RO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a 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apar in forumuri de tip A, B, C </a:t>
          </a:r>
          <a:r>
            <a:rPr lang="ro-RO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s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i D, dar </a:t>
          </a:r>
          <a:r>
            <a:rPr lang="ro-RO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s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i in teze de doctorat, monografii </a:t>
          </a:r>
          <a:r>
            <a:rPr lang="ro-RO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si carti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editate, unde vor fi echivalate cu</a:t>
          </a:r>
          <a:r>
            <a:rPr lang="ro-RO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tipui D.</a:t>
          </a:r>
          <a:endParaRPr lang="ro-RO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Cit</a:t>
          </a:r>
          <a:r>
            <a:rPr lang="ro-RO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a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rile se consider</a:t>
          </a:r>
          <a:r>
            <a:rPr lang="ro-RO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a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pentru orice lucr</a:t>
          </a:r>
          <a:r>
            <a:rPr lang="ro-RO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a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ri</a:t>
          </a:r>
          <a:r>
            <a:rPr lang="ro-RO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s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tiin</a:t>
          </a:r>
          <a:r>
            <a:rPr lang="ro-RO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ti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fice,</a:t>
          </a:r>
          <a:r>
            <a:rPr lang="ro-RO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inclusiv monografii </a:t>
          </a:r>
          <a:r>
            <a:rPr lang="ro-RO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s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i articole</a:t>
          </a:r>
          <a:r>
            <a:rPr lang="ro-RO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ap</a:t>
          </a:r>
          <a:r>
            <a:rPr lang="ro-RO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a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rute in publica</a:t>
          </a:r>
          <a:r>
            <a:rPr lang="ro-RO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t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ii din afara listelor</a:t>
          </a:r>
          <a:r>
            <a:rPr lang="ro-RO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precizate, at</a:t>
          </a:r>
          <a:r>
            <a:rPr lang="ro-RO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a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ta timp c</a:t>
          </a:r>
          <a:r>
            <a:rPr lang="ro-RO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a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t lucr</a:t>
          </a:r>
          <a:r>
            <a:rPr lang="ro-RO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a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rile respective</a:t>
          </a:r>
          <a:r>
            <a:rPr lang="ro-RO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sunt din</a:t>
          </a:r>
          <a:r>
            <a:rPr lang="ro-RO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domeniul lnformatic</a:t>
          </a:r>
          <a:r>
            <a:rPr lang="ro-RO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a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. in acest caz, in calculul punctajului se consideri scorul ca fiind </a:t>
          </a:r>
          <a:r>
            <a:rPr lang="ro-RO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8/4/2/1 functie de categoria editurii (SENSE)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571500</xdr:colOff>
      <xdr:row>5</xdr:row>
      <xdr:rowOff>91440</xdr:rowOff>
    </xdr:to>
    <xdr:sp macro="" textlink="">
      <xdr:nvSpPr>
        <xdr:cNvPr id="2" name="CasetăText 1"/>
        <xdr:cNvSpPr txBox="1"/>
      </xdr:nvSpPr>
      <xdr:spPr>
        <a:xfrm>
          <a:off x="0" y="0"/>
          <a:ext cx="7886700" cy="1005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1100" b="1">
              <a:solidFill>
                <a:schemeClr val="dk1"/>
              </a:solidFill>
              <a:latin typeface="+mn-lt"/>
              <a:ea typeface="+mn-ea"/>
              <a:cs typeface="+mn-cs"/>
            </a:rPr>
            <a:t>Anexa 1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en-US" sz="1100" b="1">
              <a:solidFill>
                <a:schemeClr val="dk1"/>
              </a:solidFill>
              <a:latin typeface="+mn-lt"/>
              <a:ea typeface="+mn-ea"/>
              <a:cs typeface="+mn-cs"/>
            </a:rPr>
            <a:t>Fi</a:t>
          </a:r>
          <a:r>
            <a:rPr lang="ro-RO" sz="1100" b="1">
              <a:solidFill>
                <a:schemeClr val="dk1"/>
              </a:solidFill>
              <a:latin typeface="+mn-lt"/>
              <a:ea typeface="+mn-ea"/>
              <a:cs typeface="+mn-cs"/>
            </a:rPr>
            <a:t>șa de verificare a criteriilor CNATDCU - Informatică - MACHETĂ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ro-RO" sz="1100" b="1">
              <a:solidFill>
                <a:schemeClr val="dk1"/>
              </a:solidFill>
              <a:latin typeface="+mn-lt"/>
              <a:ea typeface="+mn-ea"/>
              <a:cs typeface="+mn-cs"/>
            </a:rPr>
            <a:t>Numele şi prenumele: 						Semnătura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ro-RO" sz="1100" b="1">
              <a:solidFill>
                <a:schemeClr val="dk1"/>
              </a:solidFill>
              <a:latin typeface="+mn-lt"/>
              <a:ea typeface="+mn-ea"/>
              <a:cs typeface="+mn-cs"/>
            </a:rPr>
            <a:t>Funcția didactică: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ro-RO" sz="1100" b="1">
              <a:solidFill>
                <a:schemeClr val="dk1"/>
              </a:solidFill>
              <a:latin typeface="+mn-lt"/>
              <a:ea typeface="+mn-ea"/>
              <a:cs typeface="+mn-cs"/>
            </a:rPr>
            <a:t>Departamentul: Informatică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14</xdr:col>
      <xdr:colOff>30480</xdr:colOff>
      <xdr:row>8</xdr:row>
      <xdr:rowOff>83820</xdr:rowOff>
    </xdr:from>
    <xdr:to>
      <xdr:col>21</xdr:col>
      <xdr:colOff>350520</xdr:colOff>
      <xdr:row>21</xdr:row>
      <xdr:rowOff>91440</xdr:rowOff>
    </xdr:to>
    <xdr:sp macro="" textlink="">
      <xdr:nvSpPr>
        <xdr:cNvPr id="3" name="CasetăText 2"/>
        <xdr:cNvSpPr txBox="1"/>
      </xdr:nvSpPr>
      <xdr:spPr>
        <a:xfrm>
          <a:off x="8564880" y="1546860"/>
          <a:ext cx="4587240" cy="16535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ro-RO" sz="1100"/>
            <a:t>Notă:</a:t>
          </a:r>
        </a:p>
        <a:p>
          <a:r>
            <a:rPr lang="ro-RO" sz="1100"/>
            <a:t>1.</a:t>
          </a:r>
          <a:r>
            <a:rPr lang="ro-RO" sz="1100" baseline="0"/>
            <a:t> Completați indicatorii în ordinea precizată în </a:t>
          </a:r>
          <a:r>
            <a:rPr lang="ro-RO" sz="1100">
              <a:solidFill>
                <a:schemeClr val="dk1"/>
              </a:solidFill>
              <a:latin typeface="+mn-lt"/>
              <a:ea typeface="+mn-ea"/>
              <a:cs typeface="+mn-cs"/>
            </a:rPr>
            <a:t>tabelul din Anexa2-Informatica.pdf - criteriile CNATDCU. Se vor trece doar indicatorii la care există valori nenule.</a:t>
          </a:r>
        </a:p>
        <a:p>
          <a:r>
            <a:rPr lang="ro-RO" sz="1100">
              <a:solidFill>
                <a:schemeClr val="dk1"/>
              </a:solidFill>
              <a:latin typeface="+mn-lt"/>
              <a:ea typeface="+mn-ea"/>
              <a:cs typeface="+mn-cs"/>
            </a:rPr>
            <a:t>2. Pentru</a:t>
          </a:r>
          <a:r>
            <a:rPr lang="ro-RO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punctaj se va realiza o referință către 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totalul asociat indicatorului </a:t>
          </a:r>
          <a:r>
            <a:rPr lang="ro-RO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din foaia 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'Indicatorul I'.</a:t>
          </a:r>
        </a:p>
        <a:p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3. Pentru fiecare dintre indicatorii utiliza</a:t>
          </a:r>
          <a:r>
            <a:rPr lang="ro-RO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ți este necesar un tabel justificativ in foaia 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'Indicatorul I'.</a:t>
          </a:r>
        </a:p>
        <a:p>
          <a:endParaRPr 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571500</xdr:colOff>
      <xdr:row>5</xdr:row>
      <xdr:rowOff>91440</xdr:rowOff>
    </xdr:to>
    <xdr:sp macro="" textlink="">
      <xdr:nvSpPr>
        <xdr:cNvPr id="2" name="CasetăText 1"/>
        <xdr:cNvSpPr txBox="1"/>
      </xdr:nvSpPr>
      <xdr:spPr>
        <a:xfrm>
          <a:off x="0" y="0"/>
          <a:ext cx="7886700" cy="1005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1100" b="1">
              <a:solidFill>
                <a:schemeClr val="dk1"/>
              </a:solidFill>
              <a:latin typeface="+mn-lt"/>
              <a:ea typeface="+mn-ea"/>
              <a:cs typeface="+mn-cs"/>
            </a:rPr>
            <a:t>Anexa 1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en-US" sz="1100" b="1">
              <a:solidFill>
                <a:schemeClr val="dk1"/>
              </a:solidFill>
              <a:latin typeface="+mn-lt"/>
              <a:ea typeface="+mn-ea"/>
              <a:cs typeface="+mn-cs"/>
            </a:rPr>
            <a:t>Fi</a:t>
          </a:r>
          <a:r>
            <a:rPr lang="ro-RO" sz="1100" b="1">
              <a:solidFill>
                <a:schemeClr val="dk1"/>
              </a:solidFill>
              <a:latin typeface="+mn-lt"/>
              <a:ea typeface="+mn-ea"/>
              <a:cs typeface="+mn-cs"/>
            </a:rPr>
            <a:t>șa de verificare a criteriilor CNATDCU - Informatică - MACHETĂ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ro-RO" sz="1100" b="1">
              <a:solidFill>
                <a:schemeClr val="dk1"/>
              </a:solidFill>
              <a:latin typeface="+mn-lt"/>
              <a:ea typeface="+mn-ea"/>
              <a:cs typeface="+mn-cs"/>
            </a:rPr>
            <a:t>Numele şi prenumele: 						Semnătura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ro-RO" sz="1100" b="1">
              <a:solidFill>
                <a:schemeClr val="dk1"/>
              </a:solidFill>
              <a:latin typeface="+mn-lt"/>
              <a:ea typeface="+mn-ea"/>
              <a:cs typeface="+mn-cs"/>
            </a:rPr>
            <a:t>Funcția didactică: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ro-RO" sz="1100" b="1">
              <a:solidFill>
                <a:schemeClr val="dk1"/>
              </a:solidFill>
              <a:latin typeface="+mn-lt"/>
              <a:ea typeface="+mn-ea"/>
              <a:cs typeface="+mn-cs"/>
            </a:rPr>
            <a:t>Departamentul: Informatică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J33"/>
  <sheetViews>
    <sheetView topLeftCell="A4" workbookViewId="0">
      <selection activeCell="E15" sqref="E15"/>
    </sheetView>
  </sheetViews>
  <sheetFormatPr defaultRowHeight="15"/>
  <cols>
    <col min="2" max="2" width="15.42578125" customWidth="1"/>
    <col min="3" max="3" width="64.85546875" customWidth="1"/>
    <col min="4" max="4" width="8.7109375" bestFit="1" customWidth="1"/>
    <col min="5" max="5" width="10.28515625" customWidth="1"/>
    <col min="6" max="6" width="11.85546875" customWidth="1"/>
  </cols>
  <sheetData>
    <row r="5" spans="2:10" ht="26.45" customHeight="1"/>
    <row r="6" spans="2:10" ht="45.75" thickBot="1">
      <c r="B6" s="27" t="s">
        <v>0</v>
      </c>
      <c r="C6" s="27" t="s">
        <v>3</v>
      </c>
      <c r="D6" s="28" t="s">
        <v>1</v>
      </c>
      <c r="E6" s="27" t="s">
        <v>2</v>
      </c>
    </row>
    <row r="7" spans="2:10">
      <c r="B7" s="60" t="s">
        <v>44</v>
      </c>
      <c r="C7" s="30" t="s">
        <v>78</v>
      </c>
      <c r="D7" s="48">
        <f>'B-Reviste'!J23+'B-Conferinte'!K25</f>
        <v>0</v>
      </c>
      <c r="E7" s="31" t="str">
        <f>IF(D7&gt;=2,IF('B-Reviste'!J15&gt;=OR2*('B-Conferinte'!K15&gt;=2),"DA","NU"),"NU")</f>
        <v>NU</v>
      </c>
    </row>
    <row r="8" spans="2:10">
      <c r="B8" s="61"/>
      <c r="C8" s="29" t="s">
        <v>77</v>
      </c>
      <c r="D8" s="49"/>
      <c r="E8" s="32" t="str">
        <f>IF(D7&gt;=12,IF('B-Reviste'!J22+'B-Conferinte'!K24&gt;=16,"DA","NU"),"NU")</f>
        <v>NU</v>
      </c>
    </row>
    <row r="9" spans="2:10" ht="15.75">
      <c r="B9" s="61"/>
      <c r="C9" s="4" t="s">
        <v>69</v>
      </c>
      <c r="D9" s="49"/>
      <c r="E9" s="33" t="str">
        <f>IF(D7&gt;=32,IF('B-Reviste'!J22+'B-Conferinte'!K24&gt;=16,"DA","NU"),"NU")</f>
        <v>NU</v>
      </c>
      <c r="F9" s="2"/>
    </row>
    <row r="10" spans="2:10" ht="15.75" customHeight="1" thickBot="1">
      <c r="B10" s="62"/>
      <c r="C10" s="34" t="s">
        <v>70</v>
      </c>
      <c r="D10" s="50"/>
      <c r="E10" s="35" t="str">
        <f>IF(D7&gt;=56,IF('B-Reviste'!J22+'B-Conferinte'!K24&gt;=16,IF('B-Reviste'!J17+'B-Conferinte'!K19&gt;=24,"DA","NU"),"NU"),"NU")</f>
        <v>NU</v>
      </c>
      <c r="F10" s="2"/>
    </row>
    <row r="11" spans="2:10" ht="15.75" customHeight="1">
      <c r="B11" s="60" t="s">
        <v>43</v>
      </c>
      <c r="C11" s="30" t="s">
        <v>74</v>
      </c>
      <c r="D11" s="48">
        <f>'C-Citari-centralizare'!J13</f>
        <v>0</v>
      </c>
      <c r="E11" s="36" t="str">
        <f>IF(D11&gt;=0,IF('C-Citari-centralizare'!J12&gt;=12,"DA","NU"),"NU")</f>
        <v>NU</v>
      </c>
      <c r="F11" s="2"/>
    </row>
    <row r="12" spans="2:10" ht="15.75" customHeight="1">
      <c r="B12" s="69"/>
      <c r="C12" s="29" t="s">
        <v>76</v>
      </c>
      <c r="D12" s="49"/>
      <c r="E12" s="33" t="str">
        <f>IF(D11&gt;=10,IF('C-Citari-centralizare'!J12&gt;=10,"DA","NU"),"NU")</f>
        <v>NU</v>
      </c>
      <c r="F12" s="2"/>
    </row>
    <row r="13" spans="2:10" ht="15.75">
      <c r="B13" s="69"/>
      <c r="C13" s="4" t="s">
        <v>72</v>
      </c>
      <c r="D13" s="49"/>
      <c r="E13" s="33" t="str">
        <f>IF(D11&gt;=48,IF('C-Citari-centralizare'!J12&gt;=12,"DA","NU"),"NU")</f>
        <v>NU</v>
      </c>
      <c r="F13" s="2"/>
    </row>
    <row r="14" spans="2:10" ht="16.5" thickBot="1">
      <c r="B14" s="70"/>
      <c r="C14" s="34" t="s">
        <v>71</v>
      </c>
      <c r="D14" s="50"/>
      <c r="E14" s="35" t="str">
        <f>IF(D11&gt;=120,IF('C-Citari-centralizare'!J12&gt;=40,"DA","NU"),"NU")</f>
        <v>NU</v>
      </c>
      <c r="F14" s="2"/>
      <c r="J14" t="s">
        <v>35</v>
      </c>
    </row>
    <row r="15" spans="2:10" ht="15.75">
      <c r="B15" s="66" t="s">
        <v>38</v>
      </c>
      <c r="C15" s="30" t="s">
        <v>74</v>
      </c>
      <c r="D15" s="48">
        <f>'D-Perspectiva D'!K22</f>
        <v>0</v>
      </c>
      <c r="E15" s="36" t="str">
        <f>IF(D15&gt;=0,"DA","NU")</f>
        <v>DA</v>
      </c>
      <c r="F15" s="2"/>
    </row>
    <row r="16" spans="2:10" ht="15.75">
      <c r="B16" s="67"/>
      <c r="C16" s="29" t="s">
        <v>75</v>
      </c>
      <c r="D16" s="49"/>
      <c r="E16" s="33" t="str">
        <f>IF(D15&gt;=4,"DA","NU")</f>
        <v>NU</v>
      </c>
      <c r="F16" s="2"/>
    </row>
    <row r="17" spans="2:10" ht="15.75">
      <c r="B17" s="67"/>
      <c r="C17" s="4" t="s">
        <v>4</v>
      </c>
      <c r="D17" s="49"/>
      <c r="E17" s="33" t="str">
        <f>IF(D15&gt;=36,"DA","NU")</f>
        <v>NU</v>
      </c>
      <c r="F17" s="2"/>
      <c r="J17" t="s">
        <v>34</v>
      </c>
    </row>
    <row r="18" spans="2:10" ht="16.5" thickBot="1">
      <c r="B18" s="68"/>
      <c r="C18" s="34" t="s">
        <v>5</v>
      </c>
      <c r="D18" s="50"/>
      <c r="E18" s="35" t="str">
        <f>IF(D15&gt;=60,"DA","NU")</f>
        <v>NU</v>
      </c>
      <c r="F18" s="2"/>
      <c r="J18" t="s">
        <v>36</v>
      </c>
    </row>
    <row r="19" spans="2:10" ht="15.75">
      <c r="B19" s="63" t="s">
        <v>27</v>
      </c>
      <c r="C19" s="37" t="s">
        <v>73</v>
      </c>
      <c r="D19" s="51">
        <f>SUM(D7:D18)</f>
        <v>0</v>
      </c>
      <c r="E19" s="36" t="str">
        <f>IF(AND(E7="DA",E11="DA",E15="DA",D19&gt;=2),"DA","NU")</f>
        <v>NU</v>
      </c>
      <c r="F19" s="2"/>
    </row>
    <row r="20" spans="2:10" ht="15.75">
      <c r="B20" s="64"/>
      <c r="C20" s="24" t="s">
        <v>110</v>
      </c>
      <c r="D20" s="52"/>
      <c r="E20" s="33" t="str">
        <f>IF(AND(E8="DA",E12="DA",E16="DA",D19&gt;=26),"DA","NU")</f>
        <v>NU</v>
      </c>
      <c r="F20" s="2"/>
    </row>
    <row r="21" spans="2:10" ht="15.75">
      <c r="B21" s="64"/>
      <c r="C21" s="25" t="s">
        <v>68</v>
      </c>
      <c r="D21" s="52"/>
      <c r="E21" s="38" t="str">
        <f>IF(AND(E9="DA",E13="DA",E17="DA",D19&gt;=116),"DA","NU")</f>
        <v>NU</v>
      </c>
      <c r="F21" s="1"/>
    </row>
    <row r="22" spans="2:10" ht="16.5" thickBot="1">
      <c r="B22" s="65"/>
      <c r="C22" s="39" t="s">
        <v>111</v>
      </c>
      <c r="D22" s="53"/>
      <c r="E22" s="40" t="str">
        <f>IF(AND(E10="DA",E14="DA",E18="DA",D19&gt;=116),"DA","NU")</f>
        <v>NU</v>
      </c>
      <c r="F22" s="1"/>
    </row>
    <row r="25" spans="2:10">
      <c r="B25" s="54" t="s">
        <v>6</v>
      </c>
      <c r="C25" s="18" t="s">
        <v>35</v>
      </c>
      <c r="D25" s="46">
        <v>0</v>
      </c>
      <c r="E25" s="57"/>
    </row>
    <row r="26" spans="2:10">
      <c r="B26" s="55"/>
      <c r="C26" s="18" t="s">
        <v>54</v>
      </c>
      <c r="D26" s="47">
        <v>0</v>
      </c>
      <c r="E26" s="58"/>
    </row>
    <row r="27" spans="2:10">
      <c r="B27" s="56"/>
      <c r="C27" s="18" t="s">
        <v>36</v>
      </c>
      <c r="D27" s="46">
        <v>0</v>
      </c>
      <c r="E27" s="59"/>
    </row>
    <row r="29" spans="2:10">
      <c r="B29" t="s">
        <v>82</v>
      </c>
      <c r="H29" t="s">
        <v>47</v>
      </c>
    </row>
    <row r="30" spans="2:10">
      <c r="H30" s="13"/>
      <c r="I30" t="s">
        <v>51</v>
      </c>
    </row>
    <row r="31" spans="2:10">
      <c r="H31" s="14"/>
      <c r="I31" t="s">
        <v>48</v>
      </c>
    </row>
    <row r="32" spans="2:10">
      <c r="H32" s="15"/>
      <c r="I32" t="s">
        <v>49</v>
      </c>
    </row>
    <row r="33" spans="8:9">
      <c r="H33" s="16"/>
      <c r="I33" t="s">
        <v>50</v>
      </c>
    </row>
  </sheetData>
  <mergeCells count="10">
    <mergeCell ref="D15:D18"/>
    <mergeCell ref="D19:D22"/>
    <mergeCell ref="B25:B27"/>
    <mergeCell ref="E25:E27"/>
    <mergeCell ref="B7:B10"/>
    <mergeCell ref="B19:B22"/>
    <mergeCell ref="B15:B18"/>
    <mergeCell ref="B11:B14"/>
    <mergeCell ref="D7:D10"/>
    <mergeCell ref="D11:D14"/>
  </mergeCells>
  <pageMargins left="0.7" right="0.7" top="0.75" bottom="0.75" header="0.3" footer="0.3"/>
  <pageSetup orientation="landscape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3:R23"/>
  <sheetViews>
    <sheetView zoomScaleNormal="100" workbookViewId="0">
      <selection activeCell="N8" sqref="N8"/>
    </sheetView>
  </sheetViews>
  <sheetFormatPr defaultRowHeight="15"/>
  <cols>
    <col min="1" max="1" width="5.5703125" customWidth="1"/>
    <col min="2" max="2" width="6.28515625" bestFit="1" customWidth="1"/>
    <col min="3" max="3" width="27.28515625" customWidth="1"/>
    <col min="6" max="6" width="7.28515625" customWidth="1"/>
    <col min="7" max="7" width="5.7109375" customWidth="1"/>
    <col min="9" max="9" width="6.5703125" customWidth="1"/>
    <col min="10" max="10" width="6.85546875" customWidth="1"/>
  </cols>
  <sheetData>
    <row r="3" spans="2:18">
      <c r="Q3" t="s">
        <v>47</v>
      </c>
    </row>
    <row r="4" spans="2:18" ht="47.45" customHeight="1">
      <c r="Q4" s="13"/>
      <c r="R4" t="s">
        <v>51</v>
      </c>
    </row>
    <row r="5" spans="2:18">
      <c r="C5" s="72" t="s">
        <v>30</v>
      </c>
      <c r="D5" s="72"/>
      <c r="E5" s="72"/>
      <c r="F5" s="72"/>
      <c r="G5" s="72"/>
      <c r="H5" s="72"/>
      <c r="I5" s="72"/>
      <c r="J5" s="72"/>
      <c r="K5" s="72"/>
      <c r="Q5" s="14"/>
      <c r="R5" t="s">
        <v>48</v>
      </c>
    </row>
    <row r="6" spans="2:18">
      <c r="B6" s="76" t="s">
        <v>7</v>
      </c>
      <c r="C6" s="76" t="s">
        <v>8</v>
      </c>
      <c r="D6" s="76" t="s">
        <v>9</v>
      </c>
      <c r="E6" s="76" t="s">
        <v>10</v>
      </c>
      <c r="F6" s="76" t="s">
        <v>11</v>
      </c>
      <c r="G6" s="76" t="s">
        <v>12</v>
      </c>
      <c r="H6" s="76" t="s">
        <v>13</v>
      </c>
      <c r="I6" s="76" t="s">
        <v>14</v>
      </c>
      <c r="J6" s="76" t="s">
        <v>15</v>
      </c>
      <c r="K6" s="73" t="s">
        <v>16</v>
      </c>
      <c r="L6" s="75"/>
      <c r="M6" s="78" t="s">
        <v>28</v>
      </c>
      <c r="Q6" s="15"/>
      <c r="R6" t="s">
        <v>49</v>
      </c>
    </row>
    <row r="7" spans="2:18">
      <c r="B7" s="77"/>
      <c r="C7" s="77"/>
      <c r="D7" s="77"/>
      <c r="E7" s="77"/>
      <c r="F7" s="77"/>
      <c r="G7" s="77"/>
      <c r="H7" s="77"/>
      <c r="I7" s="77"/>
      <c r="J7" s="77"/>
      <c r="K7" s="6" t="s">
        <v>17</v>
      </c>
      <c r="L7" s="6" t="s">
        <v>18</v>
      </c>
      <c r="M7" s="79"/>
    </row>
    <row r="8" spans="2:18" ht="45">
      <c r="B8" s="5">
        <v>1</v>
      </c>
      <c r="C8" s="18" t="s">
        <v>57</v>
      </c>
      <c r="D8" s="23" t="s">
        <v>9</v>
      </c>
      <c r="E8" s="19" t="s">
        <v>58</v>
      </c>
      <c r="F8" s="20" t="s">
        <v>59</v>
      </c>
      <c r="G8" s="3">
        <v>2017</v>
      </c>
      <c r="H8" s="3" t="s">
        <v>56</v>
      </c>
      <c r="I8" s="3">
        <v>0</v>
      </c>
      <c r="J8" s="10">
        <f>IF(H8="AA",12,IF(H8="A",8,IF(H8="B",4,IF(H8="C",2,IF(H8="D",1,0)))))/MAX(1,I8-2)</f>
        <v>0</v>
      </c>
      <c r="K8" s="12"/>
      <c r="L8" s="12"/>
      <c r="M8" s="10">
        <f t="shared" ref="M8" si="0">L8</f>
        <v>0</v>
      </c>
    </row>
    <row r="9" spans="2:18" ht="45">
      <c r="B9" s="5">
        <v>2</v>
      </c>
      <c r="C9" s="18" t="s">
        <v>57</v>
      </c>
      <c r="D9" s="23" t="s">
        <v>9</v>
      </c>
      <c r="E9" s="19" t="s">
        <v>58</v>
      </c>
      <c r="F9" s="20" t="s">
        <v>59</v>
      </c>
      <c r="G9" s="3">
        <v>2017</v>
      </c>
      <c r="H9" s="3" t="s">
        <v>56</v>
      </c>
      <c r="I9" s="3">
        <v>0</v>
      </c>
      <c r="J9" s="10">
        <f t="shared" ref="J9:J15" si="1">IF(H9="AA",12,IF(H9="A",8,IF(H9="B",4,IF(H9="C",2,IF(H9="D",1,0)))))/MAX(1,I9-2)</f>
        <v>0</v>
      </c>
      <c r="K9" s="12"/>
      <c r="L9" s="12"/>
      <c r="M9" s="10">
        <f t="shared" ref="M9" si="2">L9</f>
        <v>0</v>
      </c>
    </row>
    <row r="10" spans="2:18" ht="45">
      <c r="B10" s="5">
        <v>3</v>
      </c>
      <c r="C10" s="18" t="s">
        <v>57</v>
      </c>
      <c r="D10" s="23" t="s">
        <v>9</v>
      </c>
      <c r="E10" s="19" t="s">
        <v>58</v>
      </c>
      <c r="F10" s="20" t="s">
        <v>59</v>
      </c>
      <c r="G10" s="3">
        <v>2017</v>
      </c>
      <c r="H10" s="3" t="s">
        <v>56</v>
      </c>
      <c r="I10" s="3">
        <v>0</v>
      </c>
      <c r="J10" s="10">
        <f t="shared" si="1"/>
        <v>0</v>
      </c>
      <c r="K10" s="12"/>
      <c r="L10" s="12"/>
      <c r="M10" s="10">
        <f t="shared" ref="M10:M15" si="3">L10</f>
        <v>0</v>
      </c>
    </row>
    <row r="11" spans="2:18" ht="45">
      <c r="B11" s="5">
        <v>4</v>
      </c>
      <c r="C11" s="18" t="s">
        <v>57</v>
      </c>
      <c r="D11" s="23" t="s">
        <v>9</v>
      </c>
      <c r="E11" s="19" t="s">
        <v>58</v>
      </c>
      <c r="F11" s="20" t="s">
        <v>59</v>
      </c>
      <c r="G11" s="3">
        <v>2017</v>
      </c>
      <c r="H11" s="3" t="s">
        <v>56</v>
      </c>
      <c r="I11" s="3">
        <v>0</v>
      </c>
      <c r="J11" s="10">
        <f t="shared" si="1"/>
        <v>0</v>
      </c>
      <c r="K11" s="12"/>
      <c r="L11" s="12"/>
      <c r="M11" s="10">
        <f t="shared" si="3"/>
        <v>0</v>
      </c>
    </row>
    <row r="12" spans="2:18" ht="45">
      <c r="B12" s="5">
        <v>5</v>
      </c>
      <c r="C12" s="18" t="s">
        <v>57</v>
      </c>
      <c r="D12" s="23" t="s">
        <v>9</v>
      </c>
      <c r="E12" s="19" t="s">
        <v>58</v>
      </c>
      <c r="F12" s="20" t="s">
        <v>59</v>
      </c>
      <c r="G12" s="3">
        <v>2017</v>
      </c>
      <c r="H12" s="3" t="s">
        <v>56</v>
      </c>
      <c r="I12" s="3">
        <v>0</v>
      </c>
      <c r="J12" s="10">
        <f t="shared" si="1"/>
        <v>0</v>
      </c>
      <c r="K12" s="12"/>
      <c r="L12" s="12"/>
      <c r="M12" s="10">
        <f t="shared" si="3"/>
        <v>0</v>
      </c>
    </row>
    <row r="13" spans="2:18" ht="45">
      <c r="B13" s="5">
        <v>6</v>
      </c>
      <c r="C13" s="18" t="s">
        <v>57</v>
      </c>
      <c r="D13" s="23" t="s">
        <v>9</v>
      </c>
      <c r="E13" s="19" t="s">
        <v>58</v>
      </c>
      <c r="F13" s="20" t="s">
        <v>59</v>
      </c>
      <c r="G13" s="3">
        <v>2017</v>
      </c>
      <c r="H13" s="3" t="s">
        <v>56</v>
      </c>
      <c r="I13" s="3">
        <v>0</v>
      </c>
      <c r="J13" s="10">
        <f t="shared" si="1"/>
        <v>0</v>
      </c>
      <c r="K13" s="12"/>
      <c r="L13" s="12"/>
      <c r="M13" s="10">
        <f t="shared" si="3"/>
        <v>0</v>
      </c>
    </row>
    <row r="14" spans="2:18" ht="45">
      <c r="B14" s="5">
        <v>7</v>
      </c>
      <c r="C14" s="18" t="s">
        <v>57</v>
      </c>
      <c r="D14" s="23" t="s">
        <v>9</v>
      </c>
      <c r="E14" s="19" t="s">
        <v>58</v>
      </c>
      <c r="F14" s="20" t="s">
        <v>59</v>
      </c>
      <c r="G14" s="3">
        <v>2017</v>
      </c>
      <c r="H14" s="3" t="s">
        <v>56</v>
      </c>
      <c r="I14" s="3">
        <v>0</v>
      </c>
      <c r="J14" s="10">
        <f t="shared" si="1"/>
        <v>0</v>
      </c>
      <c r="K14" s="12"/>
      <c r="L14" s="12"/>
      <c r="M14" s="10">
        <f t="shared" si="3"/>
        <v>0</v>
      </c>
    </row>
    <row r="15" spans="2:18" ht="45">
      <c r="B15" s="5">
        <v>8</v>
      </c>
      <c r="C15" s="18" t="s">
        <v>57</v>
      </c>
      <c r="D15" s="23" t="s">
        <v>9</v>
      </c>
      <c r="E15" s="19" t="s">
        <v>58</v>
      </c>
      <c r="F15" s="20" t="s">
        <v>59</v>
      </c>
      <c r="G15" s="3">
        <v>2017</v>
      </c>
      <c r="H15" s="3" t="s">
        <v>56</v>
      </c>
      <c r="I15" s="3">
        <v>0</v>
      </c>
      <c r="J15" s="10">
        <f t="shared" si="1"/>
        <v>0</v>
      </c>
      <c r="K15" s="12"/>
      <c r="L15" s="12"/>
      <c r="M15" s="10">
        <f t="shared" si="3"/>
        <v>0</v>
      </c>
    </row>
    <row r="17" spans="3:13">
      <c r="C17" s="71" t="s">
        <v>79</v>
      </c>
      <c r="D17" s="71"/>
      <c r="E17" s="71"/>
      <c r="F17" s="71"/>
      <c r="G17" s="71"/>
      <c r="H17" s="71"/>
      <c r="I17" s="71"/>
      <c r="J17" s="10">
        <f>SUMIF(H8:H15,"=AA",J8:J15)</f>
        <v>0</v>
      </c>
      <c r="K17" s="22"/>
      <c r="L17" s="22"/>
      <c r="M17" s="22"/>
    </row>
    <row r="18" spans="3:13">
      <c r="C18" s="71" t="s">
        <v>19</v>
      </c>
      <c r="D18" s="71"/>
      <c r="E18" s="71"/>
      <c r="F18" s="71"/>
      <c r="G18" s="71"/>
      <c r="H18" s="71"/>
      <c r="I18" s="71"/>
      <c r="J18" s="10">
        <f>SUMIF(H8:H15,"=A",J8:J15)</f>
        <v>0</v>
      </c>
      <c r="K18" s="22"/>
      <c r="L18" s="22"/>
      <c r="M18" s="22"/>
    </row>
    <row r="19" spans="3:13">
      <c r="C19" s="71" t="s">
        <v>20</v>
      </c>
      <c r="D19" s="71"/>
      <c r="E19" s="71"/>
      <c r="F19" s="71"/>
      <c r="G19" s="71"/>
      <c r="H19" s="71"/>
      <c r="I19" s="71"/>
      <c r="J19" s="10">
        <f>SUMIF(H8:H15,"=B",J8:J15)</f>
        <v>0</v>
      </c>
      <c r="K19" s="22"/>
      <c r="L19" s="22"/>
      <c r="M19" s="22"/>
    </row>
    <row r="20" spans="3:13">
      <c r="C20" s="71" t="s">
        <v>21</v>
      </c>
      <c r="D20" s="71"/>
      <c r="E20" s="71"/>
      <c r="F20" s="71"/>
      <c r="G20" s="71"/>
      <c r="H20" s="71"/>
      <c r="I20" s="71"/>
      <c r="J20" s="10">
        <f>SUMIF(H8:H15,"=C",J8:J15)</f>
        <v>0</v>
      </c>
      <c r="K20" s="22"/>
      <c r="L20" s="22"/>
      <c r="M20" s="22"/>
    </row>
    <row r="21" spans="3:13">
      <c r="C21" s="71" t="s">
        <v>22</v>
      </c>
      <c r="D21" s="71"/>
      <c r="E21" s="71"/>
      <c r="F21" s="71"/>
      <c r="G21" s="71"/>
      <c r="H21" s="71"/>
      <c r="I21" s="71"/>
      <c r="J21" s="10">
        <f>SUMIF(H8:H15,"=D",J8:J15)</f>
        <v>0</v>
      </c>
      <c r="K21" s="22"/>
      <c r="L21" s="22"/>
      <c r="M21" s="22"/>
    </row>
    <row r="22" spans="3:13">
      <c r="C22" s="73" t="s">
        <v>80</v>
      </c>
      <c r="D22" s="74"/>
      <c r="E22" s="74"/>
      <c r="F22" s="74"/>
      <c r="G22" s="74"/>
      <c r="H22" s="74"/>
      <c r="I22" s="75"/>
      <c r="J22" s="10">
        <f>J17+J18+J19</f>
        <v>0</v>
      </c>
      <c r="K22" s="22"/>
      <c r="L22" s="22"/>
      <c r="M22" s="22"/>
    </row>
    <row r="23" spans="3:13">
      <c r="C23" s="71" t="s">
        <v>52</v>
      </c>
      <c r="D23" s="71"/>
      <c r="E23" s="71"/>
      <c r="F23" s="71"/>
      <c r="G23" s="71"/>
      <c r="H23" s="71"/>
      <c r="I23" s="71"/>
      <c r="J23" s="10">
        <f>SUM(J17:J20)</f>
        <v>0</v>
      </c>
      <c r="K23" s="10">
        <f>SUM(K8:K15)</f>
        <v>0</v>
      </c>
      <c r="L23" s="10">
        <f>SUM(L8:L15)</f>
        <v>0</v>
      </c>
      <c r="M23" s="10">
        <f>SUM(M8:M15)</f>
        <v>0</v>
      </c>
    </row>
  </sheetData>
  <mergeCells count="19">
    <mergeCell ref="M6:M7"/>
    <mergeCell ref="C17:I17"/>
    <mergeCell ref="C19:I19"/>
    <mergeCell ref="K6:L6"/>
    <mergeCell ref="B6:B7"/>
    <mergeCell ref="C6:C7"/>
    <mergeCell ref="D6:D7"/>
    <mergeCell ref="E6:E7"/>
    <mergeCell ref="F6:F7"/>
    <mergeCell ref="G6:G7"/>
    <mergeCell ref="C23:I23"/>
    <mergeCell ref="C5:K5"/>
    <mergeCell ref="C20:I20"/>
    <mergeCell ref="C21:I21"/>
    <mergeCell ref="C22:I22"/>
    <mergeCell ref="H6:H7"/>
    <mergeCell ref="I6:I7"/>
    <mergeCell ref="J6:J7"/>
    <mergeCell ref="C18:I18"/>
  </mergeCells>
  <dataValidations count="1">
    <dataValidation type="list" showInputMessage="1" showErrorMessage="1" sqref="H8:H15">
      <formula1>"AA,A,B,C,D,(niciunul)"</formula1>
    </dataValidation>
  </dataValidations>
  <pageMargins left="0.7" right="0.7" top="0.75" bottom="0.75" header="0.3" footer="0.3"/>
  <pageSetup orientation="landscape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4:R28"/>
  <sheetViews>
    <sheetView topLeftCell="A4" workbookViewId="0">
      <selection activeCell="H8" sqref="H8"/>
    </sheetView>
  </sheetViews>
  <sheetFormatPr defaultRowHeight="15"/>
  <cols>
    <col min="1" max="1" width="5.5703125" customWidth="1"/>
    <col min="2" max="2" width="6.28515625" bestFit="1" customWidth="1"/>
    <col min="3" max="3" width="27.28515625" customWidth="1"/>
    <col min="5" max="5" width="11.28515625" customWidth="1"/>
    <col min="6" max="6" width="23.42578125" customWidth="1"/>
    <col min="7" max="7" width="7.28515625" customWidth="1"/>
    <col min="9" max="10" width="6.5703125" customWidth="1"/>
    <col min="11" max="11" width="6.85546875" customWidth="1"/>
  </cols>
  <sheetData>
    <row r="4" spans="2:14" ht="45" customHeight="1"/>
    <row r="5" spans="2:14">
      <c r="C5" s="72" t="s">
        <v>67</v>
      </c>
      <c r="D5" s="72"/>
      <c r="E5" s="72"/>
      <c r="F5" s="72"/>
      <c r="G5" s="72"/>
      <c r="H5" s="72"/>
      <c r="I5" s="72"/>
      <c r="J5" s="72"/>
      <c r="K5" s="72"/>
      <c r="L5" s="72"/>
    </row>
    <row r="6" spans="2:14">
      <c r="B6" s="80" t="s">
        <v>7</v>
      </c>
      <c r="C6" s="80" t="s">
        <v>8</v>
      </c>
      <c r="D6" s="80" t="s">
        <v>9</v>
      </c>
      <c r="E6" s="80" t="s">
        <v>29</v>
      </c>
      <c r="F6" s="80" t="s">
        <v>11</v>
      </c>
      <c r="G6" s="80" t="s">
        <v>12</v>
      </c>
      <c r="H6" s="80" t="s">
        <v>13</v>
      </c>
      <c r="I6" s="80" t="s">
        <v>14</v>
      </c>
      <c r="J6" s="76" t="s">
        <v>45</v>
      </c>
      <c r="K6" s="80" t="s">
        <v>15</v>
      </c>
      <c r="L6" s="71" t="s">
        <v>16</v>
      </c>
      <c r="M6" s="71"/>
      <c r="N6" s="81" t="s">
        <v>28</v>
      </c>
    </row>
    <row r="7" spans="2:14">
      <c r="B7" s="80"/>
      <c r="C7" s="80"/>
      <c r="D7" s="80"/>
      <c r="E7" s="80"/>
      <c r="F7" s="80"/>
      <c r="G7" s="80"/>
      <c r="H7" s="80"/>
      <c r="I7" s="80"/>
      <c r="J7" s="77"/>
      <c r="K7" s="80"/>
      <c r="L7" s="6" t="s">
        <v>17</v>
      </c>
      <c r="M7" s="6" t="s">
        <v>18</v>
      </c>
      <c r="N7" s="81"/>
    </row>
    <row r="8" spans="2:14" ht="30">
      <c r="B8" s="5">
        <v>1</v>
      </c>
      <c r="C8" s="18" t="s">
        <v>60</v>
      </c>
      <c r="D8" s="17" t="s">
        <v>61</v>
      </c>
      <c r="E8" s="19" t="s">
        <v>62</v>
      </c>
      <c r="F8" s="3" t="s">
        <v>63</v>
      </c>
      <c r="G8" s="3">
        <v>2017</v>
      </c>
      <c r="H8" s="3" t="s">
        <v>56</v>
      </c>
      <c r="I8" s="3">
        <v>0</v>
      </c>
      <c r="J8" s="3" t="s">
        <v>46</v>
      </c>
      <c r="K8" s="10">
        <f>IF(H8="AA",12, IF(H8="A",8,IF(H8="B",4,IF(H8="C",2,IF(H8="D",1,0)))))/MAX(1,I8-2)/(1+IF(J8="nu",0,1))</f>
        <v>0</v>
      </c>
      <c r="L8" s="12"/>
      <c r="M8" s="12"/>
      <c r="N8" s="10">
        <f>M8</f>
        <v>0</v>
      </c>
    </row>
    <row r="9" spans="2:14" ht="30">
      <c r="B9" s="5">
        <v>2</v>
      </c>
      <c r="C9" s="18" t="s">
        <v>60</v>
      </c>
      <c r="D9" s="26" t="s">
        <v>61</v>
      </c>
      <c r="E9" s="19" t="s">
        <v>62</v>
      </c>
      <c r="F9" s="3" t="s">
        <v>63</v>
      </c>
      <c r="G9" s="3">
        <v>2017</v>
      </c>
      <c r="H9" s="3" t="s">
        <v>56</v>
      </c>
      <c r="I9" s="3">
        <v>0</v>
      </c>
      <c r="J9" s="3" t="s">
        <v>46</v>
      </c>
      <c r="K9" s="10">
        <f t="shared" ref="K9:K17" si="0">IF(H9="AA",12, IF(H9="A",8,IF(H9="B",4,IF(H9="C",2,IF(H9="D",1,0)))))/MAX(1,I9-2)/(1+IF(J9="nu",0,1))</f>
        <v>0</v>
      </c>
      <c r="L9" s="12"/>
      <c r="M9" s="12"/>
      <c r="N9" s="10">
        <f t="shared" ref="N9:N17" si="1">M9</f>
        <v>0</v>
      </c>
    </row>
    <row r="10" spans="2:14" ht="30">
      <c r="B10" s="5">
        <v>3</v>
      </c>
      <c r="C10" s="18" t="s">
        <v>60</v>
      </c>
      <c r="D10" s="26" t="s">
        <v>61</v>
      </c>
      <c r="E10" s="19" t="s">
        <v>62</v>
      </c>
      <c r="F10" s="3" t="s">
        <v>63</v>
      </c>
      <c r="G10" s="3">
        <v>2017</v>
      </c>
      <c r="H10" s="3" t="s">
        <v>56</v>
      </c>
      <c r="I10" s="3">
        <v>0</v>
      </c>
      <c r="J10" s="3" t="s">
        <v>46</v>
      </c>
      <c r="K10" s="10">
        <f t="shared" si="0"/>
        <v>0</v>
      </c>
      <c r="L10" s="12"/>
      <c r="M10" s="12"/>
      <c r="N10" s="10">
        <f t="shared" si="1"/>
        <v>0</v>
      </c>
    </row>
    <row r="11" spans="2:14" ht="30">
      <c r="B11" s="5">
        <v>4</v>
      </c>
      <c r="C11" s="18" t="s">
        <v>60</v>
      </c>
      <c r="D11" s="26" t="s">
        <v>61</v>
      </c>
      <c r="E11" s="19" t="s">
        <v>62</v>
      </c>
      <c r="F11" s="3" t="s">
        <v>63</v>
      </c>
      <c r="G11" s="3">
        <v>2017</v>
      </c>
      <c r="H11" s="3" t="s">
        <v>56</v>
      </c>
      <c r="I11" s="3">
        <v>0</v>
      </c>
      <c r="J11" s="3" t="s">
        <v>46</v>
      </c>
      <c r="K11" s="10">
        <f t="shared" si="0"/>
        <v>0</v>
      </c>
      <c r="L11" s="12"/>
      <c r="M11" s="12"/>
      <c r="N11" s="10">
        <f t="shared" si="1"/>
        <v>0</v>
      </c>
    </row>
    <row r="12" spans="2:14" ht="30">
      <c r="B12" s="5">
        <v>5</v>
      </c>
      <c r="C12" s="18" t="s">
        <v>60</v>
      </c>
      <c r="D12" s="26" t="s">
        <v>61</v>
      </c>
      <c r="E12" s="19" t="s">
        <v>62</v>
      </c>
      <c r="F12" s="3" t="s">
        <v>63</v>
      </c>
      <c r="G12" s="3">
        <v>2017</v>
      </c>
      <c r="H12" s="3" t="s">
        <v>56</v>
      </c>
      <c r="I12" s="3">
        <v>0</v>
      </c>
      <c r="J12" s="3" t="s">
        <v>46</v>
      </c>
      <c r="K12" s="10">
        <f t="shared" si="0"/>
        <v>0</v>
      </c>
      <c r="L12" s="12"/>
      <c r="M12" s="12"/>
      <c r="N12" s="10">
        <f t="shared" si="1"/>
        <v>0</v>
      </c>
    </row>
    <row r="13" spans="2:14" ht="30">
      <c r="B13" s="5">
        <v>6</v>
      </c>
      <c r="C13" s="18" t="s">
        <v>60</v>
      </c>
      <c r="D13" s="26" t="s">
        <v>61</v>
      </c>
      <c r="E13" s="19" t="s">
        <v>62</v>
      </c>
      <c r="F13" s="3" t="s">
        <v>63</v>
      </c>
      <c r="G13" s="3">
        <v>2017</v>
      </c>
      <c r="H13" s="3" t="s">
        <v>56</v>
      </c>
      <c r="I13" s="3">
        <v>0</v>
      </c>
      <c r="J13" s="3" t="s">
        <v>46</v>
      </c>
      <c r="K13" s="10">
        <f t="shared" si="0"/>
        <v>0</v>
      </c>
      <c r="L13" s="12"/>
      <c r="M13" s="12"/>
      <c r="N13" s="10">
        <f t="shared" si="1"/>
        <v>0</v>
      </c>
    </row>
    <row r="14" spans="2:14" ht="30">
      <c r="B14" s="5">
        <v>7</v>
      </c>
      <c r="C14" s="18" t="s">
        <v>60</v>
      </c>
      <c r="D14" s="26" t="s">
        <v>61</v>
      </c>
      <c r="E14" s="19" t="s">
        <v>62</v>
      </c>
      <c r="F14" s="3" t="s">
        <v>63</v>
      </c>
      <c r="G14" s="3">
        <v>2017</v>
      </c>
      <c r="H14" s="3" t="s">
        <v>56</v>
      </c>
      <c r="I14" s="3">
        <v>0</v>
      </c>
      <c r="J14" s="3" t="s">
        <v>46</v>
      </c>
      <c r="K14" s="10">
        <f t="shared" si="0"/>
        <v>0</v>
      </c>
      <c r="L14" s="12"/>
      <c r="M14" s="12"/>
      <c r="N14" s="10">
        <f t="shared" si="1"/>
        <v>0</v>
      </c>
    </row>
    <row r="15" spans="2:14" ht="30">
      <c r="B15" s="5">
        <v>8</v>
      </c>
      <c r="C15" s="18" t="s">
        <v>60</v>
      </c>
      <c r="D15" s="26" t="s">
        <v>61</v>
      </c>
      <c r="E15" s="19" t="s">
        <v>62</v>
      </c>
      <c r="F15" s="3" t="s">
        <v>63</v>
      </c>
      <c r="G15" s="3">
        <v>2017</v>
      </c>
      <c r="H15" s="3" t="s">
        <v>56</v>
      </c>
      <c r="I15" s="3">
        <v>0</v>
      </c>
      <c r="J15" s="3" t="s">
        <v>46</v>
      </c>
      <c r="K15" s="10">
        <f t="shared" si="0"/>
        <v>0</v>
      </c>
      <c r="L15" s="12"/>
      <c r="M15" s="12"/>
      <c r="N15" s="10">
        <f t="shared" si="1"/>
        <v>0</v>
      </c>
    </row>
    <row r="16" spans="2:14" ht="30">
      <c r="B16" s="5">
        <v>9</v>
      </c>
      <c r="C16" s="18" t="s">
        <v>60</v>
      </c>
      <c r="D16" s="26" t="s">
        <v>61</v>
      </c>
      <c r="E16" s="19" t="s">
        <v>62</v>
      </c>
      <c r="F16" s="3" t="s">
        <v>63</v>
      </c>
      <c r="G16" s="3">
        <v>2017</v>
      </c>
      <c r="H16" s="3" t="s">
        <v>56</v>
      </c>
      <c r="I16" s="3">
        <v>0</v>
      </c>
      <c r="J16" s="3" t="s">
        <v>46</v>
      </c>
      <c r="K16" s="10">
        <f t="shared" si="0"/>
        <v>0</v>
      </c>
      <c r="L16" s="12"/>
      <c r="M16" s="12"/>
      <c r="N16" s="10">
        <f t="shared" si="1"/>
        <v>0</v>
      </c>
    </row>
    <row r="17" spans="2:18" ht="30">
      <c r="B17" s="5">
        <v>10</v>
      </c>
      <c r="C17" s="18" t="s">
        <v>60</v>
      </c>
      <c r="D17" s="26" t="s">
        <v>61</v>
      </c>
      <c r="E17" s="19" t="s">
        <v>62</v>
      </c>
      <c r="F17" s="3" t="s">
        <v>63</v>
      </c>
      <c r="G17" s="3">
        <v>2017</v>
      </c>
      <c r="H17" s="3" t="s">
        <v>56</v>
      </c>
      <c r="I17" s="3">
        <v>0</v>
      </c>
      <c r="J17" s="3" t="s">
        <v>46</v>
      </c>
      <c r="K17" s="10">
        <f t="shared" si="0"/>
        <v>0</v>
      </c>
      <c r="L17" s="12"/>
      <c r="M17" s="12"/>
      <c r="N17" s="10">
        <f t="shared" si="1"/>
        <v>0</v>
      </c>
    </row>
    <row r="19" spans="2:18">
      <c r="C19" s="71" t="s">
        <v>79</v>
      </c>
      <c r="D19" s="71"/>
      <c r="E19" s="71"/>
      <c r="F19" s="71"/>
      <c r="G19" s="71"/>
      <c r="H19" s="71"/>
      <c r="I19" s="71"/>
      <c r="J19" s="8"/>
      <c r="K19" s="10">
        <f>SUMIF(H8:H17,"=AA",K8:K17)</f>
        <v>0</v>
      </c>
      <c r="L19" s="22"/>
      <c r="M19" s="22"/>
      <c r="N19" s="22"/>
    </row>
    <row r="20" spans="2:18">
      <c r="C20" s="71" t="s">
        <v>19</v>
      </c>
      <c r="D20" s="71"/>
      <c r="E20" s="71"/>
      <c r="F20" s="71"/>
      <c r="G20" s="71"/>
      <c r="H20" s="71"/>
      <c r="I20" s="71"/>
      <c r="J20" s="26"/>
      <c r="K20" s="10">
        <f>SUMIF(H8:H17,"=A",K8:K17)</f>
        <v>0</v>
      </c>
      <c r="L20" s="22"/>
      <c r="M20" s="22"/>
      <c r="N20" s="22"/>
    </row>
    <row r="21" spans="2:18">
      <c r="C21" s="71" t="s">
        <v>20</v>
      </c>
      <c r="D21" s="71"/>
      <c r="E21" s="71"/>
      <c r="F21" s="71"/>
      <c r="G21" s="71"/>
      <c r="H21" s="71"/>
      <c r="I21" s="71"/>
      <c r="J21" s="8"/>
      <c r="K21" s="10">
        <f>SUMIF(H8:H17,"=B",K8:K17)</f>
        <v>0</v>
      </c>
      <c r="L21" s="22"/>
      <c r="M21" s="22"/>
      <c r="N21" s="22"/>
    </row>
    <row r="22" spans="2:18">
      <c r="C22" s="71" t="s">
        <v>21</v>
      </c>
      <c r="D22" s="71"/>
      <c r="E22" s="71"/>
      <c r="F22" s="71"/>
      <c r="G22" s="71"/>
      <c r="H22" s="71"/>
      <c r="I22" s="71"/>
      <c r="J22" s="8"/>
      <c r="K22" s="10">
        <f>SUMIF(H8:H17,"=C",K8:K17)</f>
        <v>0</v>
      </c>
      <c r="L22" s="22"/>
      <c r="M22" s="22"/>
      <c r="N22" s="22"/>
    </row>
    <row r="23" spans="2:18">
      <c r="C23" s="71" t="s">
        <v>22</v>
      </c>
      <c r="D23" s="71"/>
      <c r="E23" s="71"/>
      <c r="F23" s="71"/>
      <c r="G23" s="71"/>
      <c r="H23" s="71"/>
      <c r="I23" s="71"/>
      <c r="J23" s="8"/>
      <c r="K23" s="10">
        <f>SUMIF(H8:H17,"=D",K8:K17)</f>
        <v>0</v>
      </c>
      <c r="L23" s="22"/>
      <c r="M23" s="22"/>
      <c r="N23" s="22"/>
    </row>
    <row r="24" spans="2:18">
      <c r="C24" s="73" t="s">
        <v>80</v>
      </c>
      <c r="D24" s="74"/>
      <c r="E24" s="74"/>
      <c r="F24" s="74"/>
      <c r="G24" s="74"/>
      <c r="H24" s="74"/>
      <c r="I24" s="75"/>
      <c r="J24" s="9"/>
      <c r="K24" s="10">
        <f>K19+K21+K20</f>
        <v>0</v>
      </c>
      <c r="L24" s="22"/>
      <c r="M24" s="22"/>
      <c r="N24" s="22"/>
    </row>
    <row r="25" spans="2:18">
      <c r="C25" s="71" t="s">
        <v>53</v>
      </c>
      <c r="D25" s="71"/>
      <c r="E25" s="71"/>
      <c r="F25" s="71"/>
      <c r="G25" s="71"/>
      <c r="H25" s="71"/>
      <c r="I25" s="71"/>
      <c r="J25" s="8"/>
      <c r="K25" s="10">
        <f>SUM(K19:K22)</f>
        <v>0</v>
      </c>
      <c r="L25" s="10">
        <f>SUM(L8:L17)</f>
        <v>0</v>
      </c>
      <c r="M25" s="10">
        <f>SUM(M8:M17)</f>
        <v>0</v>
      </c>
      <c r="N25" s="10">
        <f>SUM(N8:N17)</f>
        <v>0</v>
      </c>
      <c r="Q25" t="s">
        <v>47</v>
      </c>
    </row>
    <row r="26" spans="2:18">
      <c r="Q26" s="13"/>
      <c r="R26" t="s">
        <v>51</v>
      </c>
    </row>
    <row r="27" spans="2:18">
      <c r="Q27" s="14"/>
      <c r="R27" t="s">
        <v>48</v>
      </c>
    </row>
    <row r="28" spans="2:18">
      <c r="Q28" s="15"/>
      <c r="R28" t="s">
        <v>49</v>
      </c>
    </row>
  </sheetData>
  <mergeCells count="20">
    <mergeCell ref="N6:N7"/>
    <mergeCell ref="C19:I19"/>
    <mergeCell ref="B6:B7"/>
    <mergeCell ref="C6:C7"/>
    <mergeCell ref="D6:D7"/>
    <mergeCell ref="E6:E7"/>
    <mergeCell ref="F6:F7"/>
    <mergeCell ref="G6:G7"/>
    <mergeCell ref="C25:I25"/>
    <mergeCell ref="C5:L5"/>
    <mergeCell ref="C21:I21"/>
    <mergeCell ref="C22:I22"/>
    <mergeCell ref="C23:I23"/>
    <mergeCell ref="C24:I24"/>
    <mergeCell ref="H6:H7"/>
    <mergeCell ref="I6:I7"/>
    <mergeCell ref="K6:K7"/>
    <mergeCell ref="L6:M6"/>
    <mergeCell ref="J6:J7"/>
    <mergeCell ref="C20:I20"/>
  </mergeCells>
  <dataValidations count="2">
    <dataValidation type="list" allowBlank="1" showInputMessage="1" showErrorMessage="1" sqref="J8:J17">
      <formula1>"DA,NU"</formula1>
    </dataValidation>
    <dataValidation type="list" showInputMessage="1" showErrorMessage="1" sqref="H8:H17">
      <formula1>"AA,A,B,C,D,(niciunul)"</formula1>
    </dataValidation>
  </dataValidations>
  <pageMargins left="0.7" right="0.7" top="0.75" bottom="0.75" header="0.3" footer="0.3"/>
  <pageSetup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B4:Q24"/>
  <sheetViews>
    <sheetView topLeftCell="A7" workbookViewId="0">
      <selection activeCell="F14" sqref="F14"/>
    </sheetView>
  </sheetViews>
  <sheetFormatPr defaultRowHeight="15"/>
  <cols>
    <col min="9" max="9" width="11.85546875" bestFit="1" customWidth="1"/>
  </cols>
  <sheetData>
    <row r="4" spans="2:10" ht="71.45" customHeight="1"/>
    <row r="5" spans="2:10">
      <c r="C5" s="72" t="s">
        <v>39</v>
      </c>
      <c r="D5" s="72"/>
      <c r="E5" s="72"/>
      <c r="F5" s="72"/>
      <c r="G5" s="72"/>
      <c r="H5" s="72"/>
      <c r="I5" s="72"/>
    </row>
    <row r="6" spans="2:10">
      <c r="I6" s="3" t="s">
        <v>32</v>
      </c>
      <c r="J6" s="3" t="s">
        <v>31</v>
      </c>
    </row>
    <row r="7" spans="2:10">
      <c r="B7" s="71" t="s">
        <v>83</v>
      </c>
      <c r="C7" s="71"/>
      <c r="D7" s="71"/>
      <c r="E7" s="71"/>
      <c r="F7" s="71"/>
      <c r="G7" s="71"/>
      <c r="H7" s="71"/>
      <c r="I7" s="11">
        <f>SUM('C-Citari-TPL'!I22)</f>
        <v>0</v>
      </c>
      <c r="J7" s="11">
        <f>SUM('C-Citari-TPL'!J22)</f>
        <v>0</v>
      </c>
    </row>
    <row r="8" spans="2:10">
      <c r="B8" s="71" t="s">
        <v>23</v>
      </c>
      <c r="C8" s="71"/>
      <c r="D8" s="71"/>
      <c r="E8" s="71"/>
      <c r="F8" s="71"/>
      <c r="G8" s="71"/>
      <c r="H8" s="71"/>
      <c r="I8" s="11">
        <f>SUM('C-Citari-TPL'!I23)</f>
        <v>0</v>
      </c>
      <c r="J8" s="11">
        <f>SUM('C-Citari-TPL'!J23)</f>
        <v>0</v>
      </c>
    </row>
    <row r="9" spans="2:10">
      <c r="B9" s="71" t="s">
        <v>24</v>
      </c>
      <c r="C9" s="71"/>
      <c r="D9" s="71"/>
      <c r="E9" s="71"/>
      <c r="F9" s="71"/>
      <c r="G9" s="71"/>
      <c r="H9" s="71"/>
      <c r="I9" s="11">
        <f>SUM('C-Citari-TPL'!I24)</f>
        <v>0</v>
      </c>
      <c r="J9" s="11">
        <f>SUM('C-Citari-TPL'!J24)</f>
        <v>0</v>
      </c>
    </row>
    <row r="10" spans="2:10">
      <c r="B10" s="71" t="s">
        <v>25</v>
      </c>
      <c r="C10" s="71"/>
      <c r="D10" s="71"/>
      <c r="E10" s="71"/>
      <c r="F10" s="71"/>
      <c r="G10" s="71"/>
      <c r="H10" s="71"/>
      <c r="I10" s="11">
        <f>SUM('C-Citari-TPL'!I25)</f>
        <v>0</v>
      </c>
      <c r="J10" s="11">
        <f>SUM('C-Citari-TPL'!J25)</f>
        <v>0</v>
      </c>
    </row>
    <row r="11" spans="2:10">
      <c r="B11" s="71" t="s">
        <v>26</v>
      </c>
      <c r="C11" s="71"/>
      <c r="D11" s="71"/>
      <c r="E11" s="71"/>
      <c r="F11" s="71"/>
      <c r="G11" s="71"/>
      <c r="H11" s="71"/>
      <c r="I11" s="11">
        <f>SUM('C-Citari-TPL'!I26)</f>
        <v>0</v>
      </c>
      <c r="J11" s="11">
        <f>SUM('C-Citari-TPL'!J26)</f>
        <v>0</v>
      </c>
    </row>
    <row r="12" spans="2:10">
      <c r="B12" s="71" t="s">
        <v>81</v>
      </c>
      <c r="C12" s="71"/>
      <c r="D12" s="71"/>
      <c r="E12" s="71"/>
      <c r="F12" s="71"/>
      <c r="G12" s="71"/>
      <c r="H12" s="71"/>
      <c r="I12" s="22">
        <f>SUM(I7:I9)</f>
        <v>0</v>
      </c>
      <c r="J12" s="11">
        <f>SUM(J7:J9)</f>
        <v>0</v>
      </c>
    </row>
    <row r="13" spans="2:10">
      <c r="B13" s="71" t="s">
        <v>27</v>
      </c>
      <c r="C13" s="71"/>
      <c r="D13" s="71"/>
      <c r="E13" s="71"/>
      <c r="F13" s="71"/>
      <c r="G13" s="71"/>
      <c r="H13" s="71"/>
      <c r="I13" s="22">
        <f>SUM(I7:I11)</f>
        <v>0</v>
      </c>
      <c r="J13" s="11">
        <f>SUM(J7:J11)</f>
        <v>0</v>
      </c>
    </row>
    <row r="21" spans="16:17">
      <c r="P21" t="s">
        <v>47</v>
      </c>
    </row>
    <row r="22" spans="16:17">
      <c r="P22" s="13"/>
      <c r="Q22" t="s">
        <v>51</v>
      </c>
    </row>
    <row r="23" spans="16:17">
      <c r="P23" s="14"/>
      <c r="Q23" t="s">
        <v>48</v>
      </c>
    </row>
    <row r="24" spans="16:17">
      <c r="P24" s="15"/>
      <c r="Q24" t="s">
        <v>49</v>
      </c>
    </row>
  </sheetData>
  <mergeCells count="8">
    <mergeCell ref="C5:I5"/>
    <mergeCell ref="B13:H13"/>
    <mergeCell ref="B7:H7"/>
    <mergeCell ref="B9:H9"/>
    <mergeCell ref="B10:H10"/>
    <mergeCell ref="B11:H11"/>
    <mergeCell ref="B12:H12"/>
    <mergeCell ref="B8:H8"/>
  </mergeCells>
  <pageMargins left="0.7" right="0.7" top="0.75" bottom="0.75" header="0.3" footer="0.3"/>
  <pageSetup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B4:O28"/>
  <sheetViews>
    <sheetView topLeftCell="A10" workbookViewId="0">
      <selection activeCell="L23" sqref="L23"/>
    </sheetView>
  </sheetViews>
  <sheetFormatPr defaultRowHeight="15"/>
  <cols>
    <col min="1" max="1" width="5.5703125" customWidth="1"/>
    <col min="2" max="2" width="6.28515625" bestFit="1" customWidth="1"/>
    <col min="3" max="3" width="44.7109375" customWidth="1"/>
    <col min="4" max="5" width="13" customWidth="1"/>
    <col min="6" max="6" width="7.28515625" customWidth="1"/>
    <col min="7" max="7" width="5.7109375" customWidth="1"/>
    <col min="8" max="8" width="6.5703125" customWidth="1"/>
    <col min="10" max="10" width="6.85546875" customWidth="1"/>
  </cols>
  <sheetData>
    <row r="4" spans="2:15" ht="43.15" customHeight="1"/>
    <row r="5" spans="2:15">
      <c r="C5" s="72" t="s">
        <v>84</v>
      </c>
      <c r="D5" s="72"/>
      <c r="E5" s="72"/>
      <c r="F5" s="72"/>
      <c r="G5" s="72"/>
      <c r="H5" s="72"/>
      <c r="I5" s="72"/>
      <c r="J5" s="72"/>
    </row>
    <row r="6" spans="2:15" ht="14.45" customHeight="1">
      <c r="B6" s="80" t="s">
        <v>7</v>
      </c>
      <c r="C6" s="80" t="s">
        <v>8</v>
      </c>
      <c r="D6" s="80" t="s">
        <v>9</v>
      </c>
      <c r="E6" s="80" t="s">
        <v>33</v>
      </c>
      <c r="F6" s="80" t="s">
        <v>11</v>
      </c>
      <c r="G6" s="80" t="s">
        <v>12</v>
      </c>
      <c r="H6" s="76" t="s">
        <v>45</v>
      </c>
      <c r="I6" s="80" t="s">
        <v>13</v>
      </c>
      <c r="J6" s="80" t="s">
        <v>15</v>
      </c>
      <c r="N6" t="s">
        <v>47</v>
      </c>
    </row>
    <row r="7" spans="2:15" ht="30" customHeight="1">
      <c r="B7" s="80"/>
      <c r="C7" s="80"/>
      <c r="D7" s="80"/>
      <c r="E7" s="80"/>
      <c r="F7" s="80"/>
      <c r="G7" s="80"/>
      <c r="H7" s="77"/>
      <c r="I7" s="80"/>
      <c r="J7" s="80"/>
      <c r="N7" s="14"/>
      <c r="O7" t="s">
        <v>48</v>
      </c>
    </row>
    <row r="8" spans="2:15" ht="45">
      <c r="B8" s="5">
        <v>1</v>
      </c>
      <c r="C8" s="18" t="s">
        <v>64</v>
      </c>
      <c r="D8" s="19" t="s">
        <v>9</v>
      </c>
      <c r="E8" s="19" t="s">
        <v>65</v>
      </c>
      <c r="F8" s="20" t="s">
        <v>66</v>
      </c>
      <c r="G8" s="20">
        <v>2010</v>
      </c>
      <c r="H8" s="3" t="s">
        <v>46</v>
      </c>
      <c r="I8" s="3" t="s">
        <v>56</v>
      </c>
      <c r="J8" s="10">
        <f>IF(I8="AA",12,IF(I8="A",8,IF(I8="B",4,IF(I8="C",2,IF(I8="D",1,0)))))/(1+IF(H8="nu",0,1))</f>
        <v>0</v>
      </c>
      <c r="N8" s="15"/>
      <c r="O8" t="s">
        <v>49</v>
      </c>
    </row>
    <row r="9" spans="2:15" ht="45">
      <c r="B9" s="5">
        <v>2</v>
      </c>
      <c r="C9" s="18" t="s">
        <v>64</v>
      </c>
      <c r="D9" s="19" t="s">
        <v>9</v>
      </c>
      <c r="E9" s="19" t="s">
        <v>65</v>
      </c>
      <c r="F9" s="20" t="s">
        <v>66</v>
      </c>
      <c r="G9" s="20">
        <v>2010</v>
      </c>
      <c r="H9" s="3" t="s">
        <v>46</v>
      </c>
      <c r="I9" s="3" t="s">
        <v>56</v>
      </c>
      <c r="J9" s="10">
        <f t="shared" ref="J9:J19" si="0">IF(I9="AA",12,IF(I9="A",8,IF(I9="B",4,IF(I9="C",2,IF(I9="D",1,0)))))/(1+IF(H9="nu",0,1))</f>
        <v>0</v>
      </c>
    </row>
    <row r="10" spans="2:15" ht="45">
      <c r="B10" s="5">
        <v>3</v>
      </c>
      <c r="C10" s="18" t="s">
        <v>64</v>
      </c>
      <c r="D10" s="19" t="s">
        <v>9</v>
      </c>
      <c r="E10" s="19" t="s">
        <v>65</v>
      </c>
      <c r="F10" s="20" t="s">
        <v>66</v>
      </c>
      <c r="G10" s="20">
        <v>2009</v>
      </c>
      <c r="H10" s="3" t="s">
        <v>46</v>
      </c>
      <c r="I10" s="3" t="s">
        <v>56</v>
      </c>
      <c r="J10" s="10">
        <f t="shared" si="0"/>
        <v>0</v>
      </c>
    </row>
    <row r="11" spans="2:15" ht="45">
      <c r="B11" s="5">
        <v>4</v>
      </c>
      <c r="C11" s="18" t="s">
        <v>64</v>
      </c>
      <c r="D11" s="19" t="s">
        <v>9</v>
      </c>
      <c r="E11" s="19" t="s">
        <v>65</v>
      </c>
      <c r="F11" s="20" t="s">
        <v>66</v>
      </c>
      <c r="G11" s="20">
        <v>2010</v>
      </c>
      <c r="H11" s="3" t="s">
        <v>46</v>
      </c>
      <c r="I11" s="3" t="s">
        <v>56</v>
      </c>
      <c r="J11" s="10">
        <f t="shared" si="0"/>
        <v>0</v>
      </c>
    </row>
    <row r="12" spans="2:15" ht="45">
      <c r="B12" s="7">
        <v>5</v>
      </c>
      <c r="C12" s="18" t="s">
        <v>64</v>
      </c>
      <c r="D12" s="19" t="s">
        <v>9</v>
      </c>
      <c r="E12" s="19" t="s">
        <v>65</v>
      </c>
      <c r="F12" s="20" t="s">
        <v>66</v>
      </c>
      <c r="G12" s="20">
        <v>2013</v>
      </c>
      <c r="H12" s="3" t="s">
        <v>46</v>
      </c>
      <c r="I12" s="3" t="s">
        <v>56</v>
      </c>
      <c r="J12" s="10">
        <f t="shared" si="0"/>
        <v>0</v>
      </c>
    </row>
    <row r="13" spans="2:15" ht="45">
      <c r="B13" s="7">
        <v>6</v>
      </c>
      <c r="C13" s="18" t="s">
        <v>64</v>
      </c>
      <c r="D13" s="19" t="s">
        <v>9</v>
      </c>
      <c r="E13" s="19" t="s">
        <v>65</v>
      </c>
      <c r="F13" s="20" t="s">
        <v>66</v>
      </c>
      <c r="G13" s="20">
        <v>2010</v>
      </c>
      <c r="H13" s="3" t="s">
        <v>46</v>
      </c>
      <c r="I13" s="3" t="s">
        <v>56</v>
      </c>
      <c r="J13" s="10">
        <f t="shared" si="0"/>
        <v>0</v>
      </c>
    </row>
    <row r="14" spans="2:15" ht="45">
      <c r="B14" s="7">
        <v>7</v>
      </c>
      <c r="C14" s="18" t="s">
        <v>64</v>
      </c>
      <c r="D14" s="19" t="s">
        <v>9</v>
      </c>
      <c r="E14" s="19" t="s">
        <v>65</v>
      </c>
      <c r="F14" s="20" t="s">
        <v>66</v>
      </c>
      <c r="G14" s="20">
        <v>2013</v>
      </c>
      <c r="H14" s="3" t="s">
        <v>46</v>
      </c>
      <c r="I14" s="3" t="s">
        <v>56</v>
      </c>
      <c r="J14" s="10">
        <f t="shared" si="0"/>
        <v>0</v>
      </c>
    </row>
    <row r="15" spans="2:15" ht="45">
      <c r="B15" s="7">
        <v>8</v>
      </c>
      <c r="C15" s="18" t="s">
        <v>64</v>
      </c>
      <c r="D15" s="19" t="s">
        <v>9</v>
      </c>
      <c r="E15" s="19" t="s">
        <v>65</v>
      </c>
      <c r="F15" s="20" t="s">
        <v>66</v>
      </c>
      <c r="G15" s="20">
        <v>2010</v>
      </c>
      <c r="H15" s="3" t="s">
        <v>46</v>
      </c>
      <c r="I15" s="3" t="s">
        <v>56</v>
      </c>
      <c r="J15" s="10">
        <f t="shared" si="0"/>
        <v>0</v>
      </c>
    </row>
    <row r="16" spans="2:15" ht="45">
      <c r="B16" s="7">
        <v>9</v>
      </c>
      <c r="C16" s="18" t="s">
        <v>64</v>
      </c>
      <c r="D16" s="19" t="s">
        <v>9</v>
      </c>
      <c r="E16" s="19" t="s">
        <v>65</v>
      </c>
      <c r="F16" s="20" t="s">
        <v>66</v>
      </c>
      <c r="G16" s="20">
        <v>2015</v>
      </c>
      <c r="H16" s="3" t="s">
        <v>46</v>
      </c>
      <c r="I16" s="3" t="s">
        <v>56</v>
      </c>
      <c r="J16" s="10">
        <f t="shared" si="0"/>
        <v>0</v>
      </c>
    </row>
    <row r="17" spans="2:10" ht="45">
      <c r="B17" s="7">
        <v>10</v>
      </c>
      <c r="C17" s="18" t="s">
        <v>64</v>
      </c>
      <c r="D17" s="19" t="s">
        <v>9</v>
      </c>
      <c r="E17" s="19" t="s">
        <v>65</v>
      </c>
      <c r="F17" s="20" t="s">
        <v>66</v>
      </c>
      <c r="G17" s="20">
        <v>2011</v>
      </c>
      <c r="H17" s="3" t="s">
        <v>46</v>
      </c>
      <c r="I17" s="3" t="s">
        <v>56</v>
      </c>
      <c r="J17" s="10">
        <f t="shared" si="0"/>
        <v>0</v>
      </c>
    </row>
    <row r="18" spans="2:10" ht="45">
      <c r="B18" s="7">
        <v>11</v>
      </c>
      <c r="C18" s="18" t="s">
        <v>64</v>
      </c>
      <c r="D18" s="19" t="s">
        <v>9</v>
      </c>
      <c r="E18" s="19" t="s">
        <v>65</v>
      </c>
      <c r="F18" s="20" t="s">
        <v>66</v>
      </c>
      <c r="G18" s="20">
        <v>2013</v>
      </c>
      <c r="H18" s="3" t="s">
        <v>46</v>
      </c>
      <c r="I18" s="3" t="s">
        <v>56</v>
      </c>
      <c r="J18" s="10">
        <f t="shared" si="0"/>
        <v>0</v>
      </c>
    </row>
    <row r="19" spans="2:10" ht="45">
      <c r="B19" s="7">
        <v>11</v>
      </c>
      <c r="C19" s="18" t="s">
        <v>64</v>
      </c>
      <c r="D19" s="19" t="s">
        <v>9</v>
      </c>
      <c r="E19" s="19" t="s">
        <v>65</v>
      </c>
      <c r="F19" s="20" t="s">
        <v>66</v>
      </c>
      <c r="G19" s="20">
        <v>2014</v>
      </c>
      <c r="H19" s="3" t="s">
        <v>46</v>
      </c>
      <c r="I19" s="3" t="s">
        <v>56</v>
      </c>
      <c r="J19" s="10">
        <f t="shared" si="0"/>
        <v>0</v>
      </c>
    </row>
    <row r="21" spans="2:10">
      <c r="E21" s="73" t="s">
        <v>55</v>
      </c>
      <c r="F21" s="74"/>
      <c r="G21" s="74"/>
      <c r="H21" s="74"/>
      <c r="I21" s="75"/>
      <c r="J21" s="3">
        <v>0</v>
      </c>
    </row>
    <row r="22" spans="2:10">
      <c r="C22" s="71" t="s">
        <v>79</v>
      </c>
      <c r="D22" s="71"/>
      <c r="E22" s="71"/>
      <c r="F22" s="71"/>
      <c r="G22" s="71"/>
      <c r="H22" s="71"/>
      <c r="I22" s="21">
        <f>COUNTIF(I8:I19,"=AA")</f>
        <v>0</v>
      </c>
      <c r="J22" s="10">
        <f>SUMIF(I8:I19,"=A*",J8:J19)/MAX(1,J21-2)</f>
        <v>0</v>
      </c>
    </row>
    <row r="23" spans="2:10">
      <c r="C23" s="71" t="s">
        <v>19</v>
      </c>
      <c r="D23" s="71"/>
      <c r="E23" s="71"/>
      <c r="F23" s="71"/>
      <c r="G23" s="71"/>
      <c r="H23" s="71"/>
      <c r="I23" s="21">
        <f>COUNTIF(I8:I19,"=A")</f>
        <v>0</v>
      </c>
      <c r="J23" s="10">
        <f>SUMIF(I8:I19,"=A",J8:J19)/MAX(1,J21-2)</f>
        <v>0</v>
      </c>
    </row>
    <row r="24" spans="2:10">
      <c r="C24" s="71" t="s">
        <v>20</v>
      </c>
      <c r="D24" s="71"/>
      <c r="E24" s="71"/>
      <c r="F24" s="71"/>
      <c r="G24" s="71"/>
      <c r="H24" s="71"/>
      <c r="I24" s="21">
        <f>COUNTIF(I8:I19,"=B")</f>
        <v>0</v>
      </c>
      <c r="J24" s="10">
        <f>SUMIF(I8:I19,"=B",J8:J19)/MAX(1,J21-2)</f>
        <v>0</v>
      </c>
    </row>
    <row r="25" spans="2:10">
      <c r="C25" s="71" t="s">
        <v>21</v>
      </c>
      <c r="D25" s="71"/>
      <c r="E25" s="71"/>
      <c r="F25" s="71"/>
      <c r="G25" s="71"/>
      <c r="H25" s="71"/>
      <c r="I25" s="21">
        <f>COUNTIF(I8:I19,"=C")</f>
        <v>0</v>
      </c>
      <c r="J25" s="10">
        <f>SUMIF(I8:I19,"=C",J8:J19)/MAX(1,J21-2)</f>
        <v>0</v>
      </c>
    </row>
    <row r="26" spans="2:10">
      <c r="C26" s="71" t="s">
        <v>22</v>
      </c>
      <c r="D26" s="71"/>
      <c r="E26" s="71"/>
      <c r="F26" s="71"/>
      <c r="G26" s="71"/>
      <c r="H26" s="71"/>
      <c r="I26" s="21">
        <f>COUNTIF(I8:I19,"=D")</f>
        <v>0</v>
      </c>
      <c r="J26" s="10">
        <f>SUMIF(I8:I19,"=D",J8:J19)/MAX(1,J21-2)</f>
        <v>0</v>
      </c>
    </row>
    <row r="27" spans="2:10">
      <c r="C27" s="71" t="s">
        <v>80</v>
      </c>
      <c r="D27" s="71"/>
      <c r="E27" s="71"/>
      <c r="F27" s="71"/>
      <c r="G27" s="71"/>
      <c r="H27" s="71"/>
      <c r="I27" s="21">
        <f>SUM(I22:I24)</f>
        <v>0</v>
      </c>
      <c r="J27" s="10">
        <f>J22+J24+J23</f>
        <v>0</v>
      </c>
    </row>
    <row r="28" spans="2:10">
      <c r="C28" s="82" t="s">
        <v>27</v>
      </c>
      <c r="D28" s="83"/>
      <c r="E28" s="83"/>
      <c r="F28" s="83"/>
      <c r="G28" s="83"/>
      <c r="H28" s="84"/>
      <c r="I28" s="10">
        <f>SUM(I22:I26)</f>
        <v>0</v>
      </c>
      <c r="J28" s="10">
        <f>SUM(J22:J26)</f>
        <v>0</v>
      </c>
    </row>
  </sheetData>
  <mergeCells count="18">
    <mergeCell ref="C28:H28"/>
    <mergeCell ref="C22:H22"/>
    <mergeCell ref="E21:I21"/>
    <mergeCell ref="H6:H7"/>
    <mergeCell ref="C5:J5"/>
    <mergeCell ref="G6:G7"/>
    <mergeCell ref="I6:I7"/>
    <mergeCell ref="J6:J7"/>
    <mergeCell ref="C23:H23"/>
    <mergeCell ref="C24:H24"/>
    <mergeCell ref="C25:H25"/>
    <mergeCell ref="C26:H26"/>
    <mergeCell ref="C27:H27"/>
    <mergeCell ref="B6:B7"/>
    <mergeCell ref="C6:C7"/>
    <mergeCell ref="D6:D7"/>
    <mergeCell ref="E6:E7"/>
    <mergeCell ref="F6:F7"/>
  </mergeCells>
  <dataValidations count="2">
    <dataValidation type="list" allowBlank="1" showInputMessage="1" showErrorMessage="1" sqref="H8:H19">
      <formula1>"DA,NU"</formula1>
    </dataValidation>
    <dataValidation type="list" showInputMessage="1" showErrorMessage="1" sqref="I8:I19">
      <formula1>"AA,A,B,C,D,(niciunul)"</formula1>
    </dataValidation>
  </dataValidations>
  <pageMargins left="0.7" right="0.7" top="0.75" bottom="0.75" header="0.3" footer="0.3"/>
  <pageSetup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B7:P28"/>
  <sheetViews>
    <sheetView workbookViewId="0">
      <selection activeCell="K22" sqref="K22"/>
    </sheetView>
  </sheetViews>
  <sheetFormatPr defaultRowHeight="15"/>
  <sheetData>
    <row r="7" spans="2:11">
      <c r="C7" s="72" t="s">
        <v>40</v>
      </c>
      <c r="D7" s="72"/>
      <c r="E7" s="72"/>
      <c r="F7" s="72"/>
      <c r="G7" s="72"/>
      <c r="H7" s="72"/>
      <c r="I7" s="72"/>
      <c r="J7" s="72"/>
    </row>
    <row r="8" spans="2:11" ht="4.9000000000000004" customHeight="1"/>
    <row r="9" spans="2:11">
      <c r="B9" s="3" t="s">
        <v>7</v>
      </c>
      <c r="C9" s="85" t="s">
        <v>37</v>
      </c>
      <c r="D9" s="86"/>
      <c r="E9" s="86"/>
      <c r="F9" s="86"/>
      <c r="G9" s="86"/>
      <c r="H9" s="86"/>
      <c r="I9" s="86"/>
      <c r="J9" s="87"/>
      <c r="K9" s="3" t="s">
        <v>31</v>
      </c>
    </row>
    <row r="10" spans="2:11">
      <c r="B10" s="3">
        <v>1</v>
      </c>
      <c r="C10" s="71" t="s">
        <v>85</v>
      </c>
      <c r="D10" s="71"/>
      <c r="E10" s="71"/>
      <c r="F10" s="71"/>
      <c r="G10" s="71"/>
      <c r="H10" s="71"/>
      <c r="I10" s="71"/>
      <c r="J10" s="71"/>
      <c r="K10" s="42">
        <f>'Indicatorul I'!K11</f>
        <v>0</v>
      </c>
    </row>
    <row r="11" spans="2:11">
      <c r="B11" s="3">
        <v>2</v>
      </c>
      <c r="C11" s="71" t="s">
        <v>86</v>
      </c>
      <c r="D11" s="71"/>
      <c r="E11" s="71"/>
      <c r="F11" s="71"/>
      <c r="G11" s="71"/>
      <c r="H11" s="71"/>
      <c r="I11" s="71"/>
      <c r="J11" s="71"/>
      <c r="K11" s="42">
        <f>'Indicatorul I'!K17</f>
        <v>0</v>
      </c>
    </row>
    <row r="12" spans="2:11">
      <c r="B12" s="3">
        <v>3</v>
      </c>
      <c r="C12" s="71" t="s">
        <v>87</v>
      </c>
      <c r="D12" s="71"/>
      <c r="E12" s="71"/>
      <c r="F12" s="71"/>
      <c r="G12" s="71"/>
      <c r="H12" s="71"/>
      <c r="I12" s="71"/>
      <c r="J12" s="71"/>
      <c r="K12" s="42">
        <f>'Indicatorul I'!K23</f>
        <v>0</v>
      </c>
    </row>
    <row r="13" spans="2:11">
      <c r="B13" s="3">
        <v>4</v>
      </c>
      <c r="C13" s="71" t="s">
        <v>88</v>
      </c>
      <c r="D13" s="71"/>
      <c r="E13" s="71"/>
      <c r="F13" s="71"/>
      <c r="G13" s="71"/>
      <c r="H13" s="71"/>
      <c r="I13" s="71"/>
      <c r="J13" s="71"/>
      <c r="K13" s="42">
        <f>'Indicatorul I'!K29</f>
        <v>0</v>
      </c>
    </row>
    <row r="14" spans="2:11">
      <c r="B14" s="3">
        <v>5</v>
      </c>
      <c r="C14" s="71" t="s">
        <v>89</v>
      </c>
      <c r="D14" s="71"/>
      <c r="E14" s="71"/>
      <c r="F14" s="71"/>
      <c r="G14" s="71"/>
      <c r="H14" s="71"/>
      <c r="I14" s="71"/>
      <c r="J14" s="71"/>
      <c r="K14" s="42">
        <f>'Indicatorul I'!K35</f>
        <v>0</v>
      </c>
    </row>
    <row r="15" spans="2:11">
      <c r="B15" s="3">
        <v>6</v>
      </c>
      <c r="C15" s="71" t="s">
        <v>90</v>
      </c>
      <c r="D15" s="71"/>
      <c r="E15" s="71"/>
      <c r="F15" s="71"/>
      <c r="G15" s="71"/>
      <c r="H15" s="71"/>
      <c r="I15" s="71"/>
      <c r="J15" s="71"/>
      <c r="K15" s="42">
        <f>'Indicatorul I'!K41</f>
        <v>0</v>
      </c>
    </row>
    <row r="16" spans="2:11">
      <c r="B16" s="3">
        <v>7</v>
      </c>
      <c r="C16" s="71" t="s">
        <v>91</v>
      </c>
      <c r="D16" s="71"/>
      <c r="E16" s="71"/>
      <c r="F16" s="71"/>
      <c r="G16" s="71"/>
      <c r="H16" s="71"/>
      <c r="I16" s="71"/>
      <c r="J16" s="71"/>
      <c r="K16" s="42">
        <f>'Indicatorul I'!K47</f>
        <v>0</v>
      </c>
    </row>
    <row r="17" spans="2:16">
      <c r="B17" s="3">
        <v>8</v>
      </c>
      <c r="C17" s="71" t="s">
        <v>92</v>
      </c>
      <c r="D17" s="71"/>
      <c r="E17" s="71"/>
      <c r="F17" s="71"/>
      <c r="G17" s="71"/>
      <c r="H17" s="71"/>
      <c r="I17" s="71"/>
      <c r="J17" s="71"/>
      <c r="K17" s="42">
        <f>'Indicatorul I'!K53</f>
        <v>0</v>
      </c>
    </row>
    <row r="18" spans="2:16">
      <c r="B18" s="3">
        <v>9</v>
      </c>
      <c r="C18" s="71" t="s">
        <v>93</v>
      </c>
      <c r="D18" s="71"/>
      <c r="E18" s="71"/>
      <c r="F18" s="71"/>
      <c r="G18" s="71"/>
      <c r="H18" s="71"/>
      <c r="I18" s="71"/>
      <c r="J18" s="71"/>
      <c r="K18" s="42">
        <f>'Indicatorul I'!K59</f>
        <v>0</v>
      </c>
    </row>
    <row r="19" spans="2:16">
      <c r="B19" s="3">
        <v>10</v>
      </c>
      <c r="C19" s="71" t="s">
        <v>94</v>
      </c>
      <c r="D19" s="71"/>
      <c r="E19" s="71"/>
      <c r="F19" s="71"/>
      <c r="G19" s="71"/>
      <c r="H19" s="71"/>
      <c r="I19" s="71"/>
      <c r="J19" s="71"/>
      <c r="K19" s="42">
        <f>'Indicatorul I'!K65</f>
        <v>0</v>
      </c>
    </row>
    <row r="20" spans="2:16">
      <c r="B20" s="3">
        <v>11</v>
      </c>
      <c r="C20" s="71" t="s">
        <v>95</v>
      </c>
      <c r="D20" s="71"/>
      <c r="E20" s="71"/>
      <c r="F20" s="71"/>
      <c r="G20" s="71"/>
      <c r="H20" s="71"/>
      <c r="I20" s="71"/>
      <c r="J20" s="71"/>
      <c r="K20" s="42">
        <f>'Indicatorul I'!K71</f>
        <v>0</v>
      </c>
    </row>
    <row r="21" spans="2:16">
      <c r="B21" s="3">
        <v>12</v>
      </c>
      <c r="C21" s="71" t="s">
        <v>96</v>
      </c>
      <c r="D21" s="71"/>
      <c r="E21" s="71"/>
      <c r="F21" s="71"/>
      <c r="G21" s="71"/>
      <c r="H21" s="71"/>
      <c r="I21" s="71"/>
      <c r="J21" s="71"/>
      <c r="K21" s="42">
        <f>'Indicatorul I'!K77</f>
        <v>0</v>
      </c>
    </row>
    <row r="22" spans="2:16">
      <c r="H22" s="71" t="s">
        <v>27</v>
      </c>
      <c r="I22" s="71"/>
      <c r="J22" s="71"/>
      <c r="K22" s="43">
        <f>SUM(K10:K21)</f>
        <v>0</v>
      </c>
    </row>
    <row r="25" spans="2:16">
      <c r="O25" t="s">
        <v>47</v>
      </c>
    </row>
    <row r="26" spans="2:16">
      <c r="O26" s="13"/>
      <c r="P26" t="s">
        <v>51</v>
      </c>
    </row>
    <row r="27" spans="2:16">
      <c r="O27" s="14"/>
      <c r="P27" t="s">
        <v>48</v>
      </c>
    </row>
    <row r="28" spans="2:16">
      <c r="O28" s="15"/>
      <c r="P28" t="s">
        <v>49</v>
      </c>
    </row>
  </sheetData>
  <mergeCells count="15">
    <mergeCell ref="H22:J22"/>
    <mergeCell ref="C7:J7"/>
    <mergeCell ref="C9:J9"/>
    <mergeCell ref="C10:J10"/>
    <mergeCell ref="C11:J11"/>
    <mergeCell ref="C12:J12"/>
    <mergeCell ref="C13:J13"/>
    <mergeCell ref="C18:J18"/>
    <mergeCell ref="C19:J19"/>
    <mergeCell ref="C20:J20"/>
    <mergeCell ref="C21:J21"/>
    <mergeCell ref="C14:J14"/>
    <mergeCell ref="C15:J15"/>
    <mergeCell ref="C16:J16"/>
    <mergeCell ref="C17:J17"/>
  </mergeCells>
  <pageMargins left="0.7" right="0.7" top="0.75" bottom="0.75" header="0.3" footer="0.3"/>
  <pageSetup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B7:K77"/>
  <sheetViews>
    <sheetView tabSelected="1" workbookViewId="0">
      <selection activeCell="C64" sqref="C64:G64"/>
    </sheetView>
  </sheetViews>
  <sheetFormatPr defaultRowHeight="15"/>
  <cols>
    <col min="12" max="12" width="9.140625" customWidth="1"/>
  </cols>
  <sheetData>
    <row r="7" spans="2:11">
      <c r="C7" s="72" t="s">
        <v>97</v>
      </c>
      <c r="D7" s="72"/>
      <c r="E7" s="72"/>
      <c r="F7" s="72"/>
      <c r="G7" s="72"/>
      <c r="H7" s="72"/>
      <c r="I7" s="72"/>
      <c r="J7" s="72"/>
    </row>
    <row r="8" spans="2:11" ht="4.9000000000000004" customHeight="1"/>
    <row r="9" spans="2:11">
      <c r="B9" s="3" t="s">
        <v>7</v>
      </c>
      <c r="C9" s="71" t="s">
        <v>41</v>
      </c>
      <c r="D9" s="71"/>
      <c r="E9" s="71"/>
      <c r="F9" s="71"/>
      <c r="G9" s="71"/>
      <c r="H9" s="71" t="s">
        <v>42</v>
      </c>
      <c r="I9" s="71"/>
      <c r="J9" s="71"/>
      <c r="K9" s="3" t="s">
        <v>31</v>
      </c>
    </row>
    <row r="10" spans="2:11">
      <c r="B10" s="3">
        <v>1</v>
      </c>
      <c r="C10" s="88"/>
      <c r="D10" s="89"/>
      <c r="E10" s="89"/>
      <c r="F10" s="89"/>
      <c r="G10" s="90"/>
      <c r="H10" s="73" t="s">
        <v>98</v>
      </c>
      <c r="I10" s="74"/>
      <c r="J10" s="75"/>
      <c r="K10" s="42"/>
    </row>
    <row r="11" spans="2:11">
      <c r="H11" s="71" t="s">
        <v>27</v>
      </c>
      <c r="I11" s="71"/>
      <c r="J11" s="71"/>
      <c r="K11" s="43">
        <f>SUM(K10:K10)</f>
        <v>0</v>
      </c>
    </row>
    <row r="13" spans="2:11">
      <c r="C13" s="72" t="s">
        <v>99</v>
      </c>
      <c r="D13" s="72"/>
      <c r="E13" s="72"/>
      <c r="F13" s="72"/>
      <c r="G13" s="72"/>
      <c r="H13" s="72"/>
      <c r="I13" s="72"/>
      <c r="J13" s="72"/>
    </row>
    <row r="15" spans="2:11">
      <c r="B15" s="3" t="s">
        <v>7</v>
      </c>
      <c r="C15" s="71" t="s">
        <v>41</v>
      </c>
      <c r="D15" s="71"/>
      <c r="E15" s="71"/>
      <c r="F15" s="71"/>
      <c r="G15" s="71"/>
      <c r="H15" s="71" t="s">
        <v>42</v>
      </c>
      <c r="I15" s="71"/>
      <c r="J15" s="71"/>
      <c r="K15" s="3" t="s">
        <v>31</v>
      </c>
    </row>
    <row r="16" spans="2:11">
      <c r="B16" s="3">
        <v>1</v>
      </c>
      <c r="C16" s="93"/>
      <c r="D16" s="94"/>
      <c r="E16" s="94"/>
      <c r="F16" s="94"/>
      <c r="G16" s="95"/>
      <c r="H16" s="71"/>
      <c r="I16" s="71"/>
      <c r="J16" s="71"/>
      <c r="K16" s="42"/>
    </row>
    <row r="17" spans="2:11">
      <c r="H17" s="71" t="s">
        <v>27</v>
      </c>
      <c r="I17" s="71"/>
      <c r="J17" s="71"/>
      <c r="K17" s="43">
        <f>SUM(K16)</f>
        <v>0</v>
      </c>
    </row>
    <row r="19" spans="2:11">
      <c r="C19" s="45" t="s">
        <v>100</v>
      </c>
      <c r="D19" s="45"/>
      <c r="E19" s="45"/>
      <c r="F19" s="45"/>
      <c r="G19" s="45"/>
      <c r="H19" s="45"/>
      <c r="I19" s="45"/>
      <c r="J19" s="45"/>
    </row>
    <row r="21" spans="2:11">
      <c r="B21" s="3" t="s">
        <v>7</v>
      </c>
      <c r="C21" s="71" t="s">
        <v>41</v>
      </c>
      <c r="D21" s="71"/>
      <c r="E21" s="71"/>
      <c r="F21" s="71"/>
      <c r="G21" s="71"/>
      <c r="H21" s="71" t="s">
        <v>42</v>
      </c>
      <c r="I21" s="71"/>
      <c r="J21" s="71"/>
      <c r="K21" s="3" t="s">
        <v>31</v>
      </c>
    </row>
    <row r="22" spans="2:11">
      <c r="B22" s="3">
        <v>1</v>
      </c>
      <c r="C22" s="91"/>
      <c r="D22" s="91"/>
      <c r="E22" s="91"/>
      <c r="F22" s="91"/>
      <c r="G22" s="91"/>
      <c r="H22" s="71"/>
      <c r="I22" s="71"/>
      <c r="J22" s="71"/>
      <c r="K22" s="3"/>
    </row>
    <row r="23" spans="2:11">
      <c r="H23" s="71" t="s">
        <v>27</v>
      </c>
      <c r="I23" s="71"/>
      <c r="J23" s="71"/>
      <c r="K23" s="10">
        <f>SUM(K22:K22)</f>
        <v>0</v>
      </c>
    </row>
    <row r="25" spans="2:11">
      <c r="C25" s="72" t="s">
        <v>101</v>
      </c>
      <c r="D25" s="72"/>
      <c r="E25" s="72"/>
      <c r="F25" s="72"/>
      <c r="G25" s="72"/>
      <c r="H25" s="72"/>
      <c r="I25" s="72"/>
      <c r="J25" s="72"/>
    </row>
    <row r="27" spans="2:11">
      <c r="B27" s="3" t="s">
        <v>7</v>
      </c>
      <c r="C27" s="71" t="s">
        <v>41</v>
      </c>
      <c r="D27" s="71"/>
      <c r="E27" s="71"/>
      <c r="F27" s="71"/>
      <c r="G27" s="71"/>
      <c r="H27" s="71" t="s">
        <v>42</v>
      </c>
      <c r="I27" s="71"/>
      <c r="J27" s="71"/>
      <c r="K27" s="3" t="s">
        <v>31</v>
      </c>
    </row>
    <row r="28" spans="2:11">
      <c r="B28" s="3">
        <v>1</v>
      </c>
      <c r="C28" s="88"/>
      <c r="D28" s="89"/>
      <c r="E28" s="89"/>
      <c r="F28" s="89"/>
      <c r="G28" s="90"/>
      <c r="H28" s="71"/>
      <c r="I28" s="71"/>
      <c r="J28" s="71"/>
      <c r="K28" s="3"/>
    </row>
    <row r="29" spans="2:11">
      <c r="H29" s="71" t="s">
        <v>27</v>
      </c>
      <c r="I29" s="71"/>
      <c r="J29" s="71"/>
      <c r="K29" s="10">
        <f>SUM(K28:K28)</f>
        <v>0</v>
      </c>
    </row>
    <row r="31" spans="2:11">
      <c r="C31" s="72" t="s">
        <v>102</v>
      </c>
      <c r="D31" s="72"/>
      <c r="E31" s="72"/>
      <c r="F31" s="72"/>
      <c r="G31" s="72"/>
      <c r="H31" s="72"/>
      <c r="I31" s="72"/>
      <c r="J31" s="72"/>
    </row>
    <row r="33" spans="2:11">
      <c r="B33" s="3" t="s">
        <v>7</v>
      </c>
      <c r="C33" s="71" t="s">
        <v>41</v>
      </c>
      <c r="D33" s="71"/>
      <c r="E33" s="71"/>
      <c r="F33" s="71"/>
      <c r="G33" s="71"/>
      <c r="H33" s="71" t="s">
        <v>42</v>
      </c>
      <c r="I33" s="71"/>
      <c r="J33" s="71"/>
      <c r="K33" s="3" t="s">
        <v>31</v>
      </c>
    </row>
    <row r="34" spans="2:11">
      <c r="B34" s="3">
        <v>1</v>
      </c>
      <c r="C34" s="98"/>
      <c r="D34" s="98"/>
      <c r="E34" s="98"/>
      <c r="F34" s="98"/>
      <c r="G34" s="98"/>
      <c r="H34" s="71"/>
      <c r="I34" s="71"/>
      <c r="J34" s="71"/>
      <c r="K34" s="3"/>
    </row>
    <row r="35" spans="2:11">
      <c r="H35" s="71" t="s">
        <v>27</v>
      </c>
      <c r="I35" s="71"/>
      <c r="J35" s="71"/>
      <c r="K35" s="10">
        <f>SUM(K34:K34)</f>
        <v>0</v>
      </c>
    </row>
    <row r="37" spans="2:11">
      <c r="C37" s="72" t="s">
        <v>103</v>
      </c>
      <c r="D37" s="72"/>
      <c r="E37" s="72"/>
      <c r="F37" s="72"/>
      <c r="G37" s="72"/>
      <c r="H37" s="72"/>
      <c r="I37" s="72"/>
      <c r="J37" s="72"/>
    </row>
    <row r="39" spans="2:11">
      <c r="B39" s="3" t="s">
        <v>7</v>
      </c>
      <c r="C39" s="71" t="s">
        <v>41</v>
      </c>
      <c r="D39" s="71"/>
      <c r="E39" s="71"/>
      <c r="F39" s="71"/>
      <c r="G39" s="71"/>
      <c r="H39" s="71" t="s">
        <v>42</v>
      </c>
      <c r="I39" s="71"/>
      <c r="J39" s="71"/>
      <c r="K39" s="3" t="s">
        <v>31</v>
      </c>
    </row>
    <row r="40" spans="2:11" ht="15.75" customHeight="1">
      <c r="B40" s="41">
        <v>1</v>
      </c>
      <c r="C40" s="93"/>
      <c r="D40" s="94"/>
      <c r="E40" s="94"/>
      <c r="F40" s="94"/>
      <c r="G40" s="95"/>
      <c r="H40" s="71"/>
      <c r="I40" s="71"/>
      <c r="J40" s="71"/>
      <c r="K40" s="44"/>
    </row>
    <row r="41" spans="2:11">
      <c r="H41" s="92" t="s">
        <v>27</v>
      </c>
      <c r="I41" s="92"/>
      <c r="J41" s="92"/>
      <c r="K41" s="10">
        <f>SUM(K40)</f>
        <v>0</v>
      </c>
    </row>
    <row r="43" spans="2:11">
      <c r="C43" s="72" t="s">
        <v>104</v>
      </c>
      <c r="D43" s="72"/>
      <c r="E43" s="72"/>
      <c r="F43" s="72"/>
      <c r="G43" s="72"/>
      <c r="H43" s="72"/>
      <c r="I43" s="72"/>
      <c r="J43" s="72"/>
    </row>
    <row r="45" spans="2:11">
      <c r="B45" s="3" t="s">
        <v>7</v>
      </c>
      <c r="C45" s="71" t="s">
        <v>41</v>
      </c>
      <c r="D45" s="71"/>
      <c r="E45" s="71"/>
      <c r="F45" s="71"/>
      <c r="G45" s="71"/>
      <c r="H45" s="71" t="s">
        <v>42</v>
      </c>
      <c r="I45" s="71"/>
      <c r="J45" s="71"/>
      <c r="K45" s="3" t="s">
        <v>31</v>
      </c>
    </row>
    <row r="46" spans="2:11">
      <c r="B46" s="3">
        <v>1</v>
      </c>
      <c r="C46" s="88"/>
      <c r="D46" s="89"/>
      <c r="E46" s="89"/>
      <c r="F46" s="89"/>
      <c r="G46" s="90"/>
      <c r="H46" s="71"/>
      <c r="I46" s="71"/>
      <c r="J46" s="71"/>
      <c r="K46" s="3"/>
    </row>
    <row r="47" spans="2:11">
      <c r="H47" s="71" t="s">
        <v>27</v>
      </c>
      <c r="I47" s="71"/>
      <c r="J47" s="71"/>
      <c r="K47" s="10">
        <f>SUM(K46:K46)</f>
        <v>0</v>
      </c>
    </row>
    <row r="49" spans="2:11">
      <c r="C49" s="72" t="s">
        <v>105</v>
      </c>
      <c r="D49" s="72"/>
      <c r="E49" s="72"/>
      <c r="F49" s="72"/>
      <c r="G49" s="72"/>
      <c r="H49" s="72"/>
      <c r="I49" s="72"/>
      <c r="J49" s="72"/>
    </row>
    <row r="51" spans="2:11">
      <c r="B51" s="3" t="s">
        <v>7</v>
      </c>
      <c r="C51" s="71" t="s">
        <v>41</v>
      </c>
      <c r="D51" s="71"/>
      <c r="E51" s="71"/>
      <c r="F51" s="71"/>
      <c r="G51" s="71"/>
      <c r="H51" s="71" t="s">
        <v>42</v>
      </c>
      <c r="I51" s="71"/>
      <c r="J51" s="71"/>
      <c r="K51" s="3" t="s">
        <v>31</v>
      </c>
    </row>
    <row r="52" spans="2:11">
      <c r="B52" s="3">
        <v>1</v>
      </c>
      <c r="C52" s="93"/>
      <c r="D52" s="94"/>
      <c r="E52" s="94"/>
      <c r="F52" s="94"/>
      <c r="G52" s="95"/>
      <c r="H52" s="71"/>
      <c r="I52" s="71"/>
      <c r="J52" s="71"/>
      <c r="K52" s="3"/>
    </row>
    <row r="53" spans="2:11">
      <c r="H53" s="71" t="s">
        <v>27</v>
      </c>
      <c r="I53" s="71"/>
      <c r="J53" s="71"/>
      <c r="K53" s="10">
        <f>SUM(K52:K52)</f>
        <v>0</v>
      </c>
    </row>
    <row r="55" spans="2:11">
      <c r="C55" s="72" t="s">
        <v>106</v>
      </c>
      <c r="D55" s="72"/>
      <c r="E55" s="72"/>
      <c r="F55" s="72"/>
      <c r="G55" s="72"/>
      <c r="H55" s="72"/>
      <c r="I55" s="72"/>
      <c r="J55" s="72"/>
    </row>
    <row r="57" spans="2:11">
      <c r="B57" s="3" t="s">
        <v>7</v>
      </c>
      <c r="C57" s="71" t="s">
        <v>41</v>
      </c>
      <c r="D57" s="71"/>
      <c r="E57" s="71"/>
      <c r="F57" s="71"/>
      <c r="G57" s="71"/>
      <c r="H57" s="71" t="s">
        <v>42</v>
      </c>
      <c r="I57" s="71"/>
      <c r="J57" s="71"/>
      <c r="K57" s="3" t="s">
        <v>31</v>
      </c>
    </row>
    <row r="58" spans="2:11">
      <c r="B58" s="3">
        <v>1</v>
      </c>
      <c r="C58" s="71"/>
      <c r="D58" s="71"/>
      <c r="E58" s="71"/>
      <c r="F58" s="71"/>
      <c r="G58" s="71"/>
      <c r="H58" s="96"/>
      <c r="I58" s="96"/>
      <c r="J58" s="96"/>
      <c r="K58" s="3"/>
    </row>
    <row r="59" spans="2:11">
      <c r="H59" s="71" t="s">
        <v>27</v>
      </c>
      <c r="I59" s="71"/>
      <c r="J59" s="71"/>
      <c r="K59" s="10">
        <f>SUM(K58:K58)</f>
        <v>0</v>
      </c>
    </row>
    <row r="61" spans="2:11">
      <c r="C61" s="72" t="s">
        <v>107</v>
      </c>
      <c r="D61" s="72"/>
      <c r="E61" s="72"/>
      <c r="F61" s="72"/>
      <c r="G61" s="72"/>
      <c r="H61" s="72"/>
      <c r="I61" s="72"/>
      <c r="J61" s="72"/>
    </row>
    <row r="63" spans="2:11">
      <c r="B63" s="3" t="s">
        <v>7</v>
      </c>
      <c r="C63" s="71" t="s">
        <v>41</v>
      </c>
      <c r="D63" s="71"/>
      <c r="E63" s="71"/>
      <c r="F63" s="71"/>
      <c r="G63" s="71"/>
      <c r="H63" s="71" t="s">
        <v>42</v>
      </c>
      <c r="I63" s="71"/>
      <c r="J63" s="71"/>
      <c r="K63" s="3" t="s">
        <v>31</v>
      </c>
    </row>
    <row r="64" spans="2:11">
      <c r="B64" s="3">
        <v>1</v>
      </c>
      <c r="C64" s="97"/>
      <c r="D64" s="97"/>
      <c r="E64" s="97"/>
      <c r="F64" s="97"/>
      <c r="G64" s="97"/>
      <c r="H64" s="73"/>
      <c r="I64" s="74"/>
      <c r="J64" s="75"/>
      <c r="K64" s="3"/>
    </row>
    <row r="65" spans="2:11">
      <c r="H65" s="71" t="s">
        <v>27</v>
      </c>
      <c r="I65" s="71"/>
      <c r="J65" s="71"/>
      <c r="K65" s="10">
        <f>SUM(K64:K64)</f>
        <v>0</v>
      </c>
    </row>
    <row r="67" spans="2:11">
      <c r="C67" s="72" t="s">
        <v>108</v>
      </c>
      <c r="D67" s="72"/>
      <c r="E67" s="72"/>
      <c r="F67" s="72"/>
      <c r="G67" s="72"/>
      <c r="H67" s="72"/>
      <c r="I67" s="72"/>
      <c r="J67" s="72"/>
    </row>
    <row r="69" spans="2:11">
      <c r="B69" s="3" t="s">
        <v>7</v>
      </c>
      <c r="C69" s="71" t="s">
        <v>41</v>
      </c>
      <c r="D69" s="71"/>
      <c r="E69" s="71"/>
      <c r="F69" s="71"/>
      <c r="G69" s="71"/>
      <c r="H69" s="71" t="s">
        <v>42</v>
      </c>
      <c r="I69" s="71"/>
      <c r="J69" s="71"/>
      <c r="K69" s="3" t="s">
        <v>31</v>
      </c>
    </row>
    <row r="70" spans="2:11">
      <c r="B70" s="3">
        <v>1</v>
      </c>
      <c r="C70" s="71"/>
      <c r="D70" s="71"/>
      <c r="E70" s="71"/>
      <c r="F70" s="71"/>
      <c r="G70" s="71"/>
      <c r="H70" s="71"/>
      <c r="I70" s="71"/>
      <c r="J70" s="71"/>
      <c r="K70" s="3"/>
    </row>
    <row r="71" spans="2:11">
      <c r="H71" s="71" t="s">
        <v>27</v>
      </c>
      <c r="I71" s="71"/>
      <c r="J71" s="71"/>
      <c r="K71" s="10">
        <f>SUM(K70:K70)</f>
        <v>0</v>
      </c>
    </row>
    <row r="73" spans="2:11">
      <c r="C73" s="72" t="s">
        <v>109</v>
      </c>
      <c r="D73" s="72"/>
      <c r="E73" s="72"/>
      <c r="F73" s="72"/>
      <c r="G73" s="72"/>
      <c r="H73" s="72"/>
      <c r="I73" s="72"/>
      <c r="J73" s="72"/>
    </row>
    <row r="75" spans="2:11">
      <c r="B75" s="3" t="s">
        <v>7</v>
      </c>
      <c r="C75" s="71" t="s">
        <v>41</v>
      </c>
      <c r="D75" s="71"/>
      <c r="E75" s="71"/>
      <c r="F75" s="71"/>
      <c r="G75" s="71"/>
      <c r="H75" s="71" t="s">
        <v>42</v>
      </c>
      <c r="I75" s="71"/>
      <c r="J75" s="71"/>
      <c r="K75" s="3" t="s">
        <v>31</v>
      </c>
    </row>
    <row r="76" spans="2:11">
      <c r="B76" s="3">
        <v>1</v>
      </c>
      <c r="C76" s="98"/>
      <c r="D76" s="98"/>
      <c r="E76" s="98"/>
      <c r="F76" s="98"/>
      <c r="G76" s="98"/>
      <c r="H76" s="71"/>
      <c r="I76" s="71"/>
      <c r="J76" s="71"/>
      <c r="K76" s="3"/>
    </row>
    <row r="77" spans="2:11">
      <c r="H77" s="71" t="s">
        <v>27</v>
      </c>
      <c r="I77" s="71"/>
      <c r="J77" s="71"/>
      <c r="K77" s="10">
        <f>SUM(K76:K76)</f>
        <v>0</v>
      </c>
    </row>
  </sheetData>
  <mergeCells count="71">
    <mergeCell ref="H34:J34"/>
    <mergeCell ref="H29:J29"/>
    <mergeCell ref="C25:J25"/>
    <mergeCell ref="C27:G27"/>
    <mergeCell ref="H27:J27"/>
    <mergeCell ref="H28:J28"/>
    <mergeCell ref="C28:G28"/>
    <mergeCell ref="C31:J31"/>
    <mergeCell ref="C33:G33"/>
    <mergeCell ref="H33:J33"/>
    <mergeCell ref="H77:J77"/>
    <mergeCell ref="C64:G64"/>
    <mergeCell ref="H64:J64"/>
    <mergeCell ref="H71:J71"/>
    <mergeCell ref="C73:J73"/>
    <mergeCell ref="C75:G75"/>
    <mergeCell ref="H75:J75"/>
    <mergeCell ref="C76:G76"/>
    <mergeCell ref="H76:J76"/>
    <mergeCell ref="C67:J67"/>
    <mergeCell ref="C69:G69"/>
    <mergeCell ref="H69:J69"/>
    <mergeCell ref="C34:G34"/>
    <mergeCell ref="C70:G70"/>
    <mergeCell ref="H70:J70"/>
    <mergeCell ref="H65:J65"/>
    <mergeCell ref="C58:G58"/>
    <mergeCell ref="H58:J58"/>
    <mergeCell ref="H59:J59"/>
    <mergeCell ref="C61:J61"/>
    <mergeCell ref="C63:G63"/>
    <mergeCell ref="H63:J63"/>
    <mergeCell ref="H53:J53"/>
    <mergeCell ref="C55:J55"/>
    <mergeCell ref="C57:G57"/>
    <mergeCell ref="H57:J57"/>
    <mergeCell ref="H52:J52"/>
    <mergeCell ref="C52:G52"/>
    <mergeCell ref="H47:J47"/>
    <mergeCell ref="C49:J49"/>
    <mergeCell ref="C51:G51"/>
    <mergeCell ref="H51:J51"/>
    <mergeCell ref="C45:G45"/>
    <mergeCell ref="H45:J45"/>
    <mergeCell ref="H46:J46"/>
    <mergeCell ref="C46:G46"/>
    <mergeCell ref="H41:J41"/>
    <mergeCell ref="C43:J43"/>
    <mergeCell ref="H40:J40"/>
    <mergeCell ref="H35:J35"/>
    <mergeCell ref="C37:J37"/>
    <mergeCell ref="C39:G39"/>
    <mergeCell ref="H39:J39"/>
    <mergeCell ref="C40:G40"/>
    <mergeCell ref="C15:G15"/>
    <mergeCell ref="H15:J15"/>
    <mergeCell ref="H16:J16"/>
    <mergeCell ref="H11:J11"/>
    <mergeCell ref="H23:J23"/>
    <mergeCell ref="H17:J17"/>
    <mergeCell ref="C21:G21"/>
    <mergeCell ref="H21:J21"/>
    <mergeCell ref="C22:G22"/>
    <mergeCell ref="H22:J22"/>
    <mergeCell ref="C16:G16"/>
    <mergeCell ref="C7:J7"/>
    <mergeCell ref="C9:G9"/>
    <mergeCell ref="H10:J10"/>
    <mergeCell ref="H9:J9"/>
    <mergeCell ref="C13:J13"/>
    <mergeCell ref="C10:G10"/>
  </mergeCells>
  <pageMargins left="0.7" right="0.7" top="0.75" bottom="0.75" header="0.3" footer="0.3"/>
  <pageSetup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Centralizator</vt:lpstr>
      <vt:lpstr>B-Reviste</vt:lpstr>
      <vt:lpstr>B-Conferinte</vt:lpstr>
      <vt:lpstr>C-Citari-centralizare</vt:lpstr>
      <vt:lpstr>C-Citari-TPL</vt:lpstr>
      <vt:lpstr>D-Perspectiva D</vt:lpstr>
      <vt:lpstr>Indicatorul 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Fortis</dc:creator>
  <cp:lastModifiedBy>dana.ehling</cp:lastModifiedBy>
  <cp:lastPrinted>2015-03-05T07:54:31Z</cp:lastPrinted>
  <dcterms:created xsi:type="dcterms:W3CDTF">2015-03-04T18:26:13Z</dcterms:created>
  <dcterms:modified xsi:type="dcterms:W3CDTF">2017-12-19T13:02:30Z</dcterms:modified>
</cp:coreProperties>
</file>